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90" windowWidth="27480" windowHeight="11760" activeTab="0"/>
  </bookViews>
  <sheets>
    <sheet name="POOLIT" sheetId="1" r:id="rId1"/>
    <sheet name="CUP" sheetId="2" r:id="rId2"/>
    <sheet name="Lopputulokset" sheetId="3" r:id="rId3"/>
    <sheet name="Data" sheetId="4" r:id="rId4"/>
    <sheet name="Taul3" sheetId="5" r:id="rId5"/>
  </sheets>
  <definedNames>
    <definedName name="OLE_LINK1" localSheetId="1">'CUP'!#REF!</definedName>
    <definedName name="OLE_LINK1" localSheetId="2">'Lopputulokset'!#REF!</definedName>
    <definedName name="OLE_LINK1" localSheetId="0">'POOLIT'!#REF!</definedName>
    <definedName name="_xlnm.Print_Area" localSheetId="1">'CUP'!$A$1:$K$42</definedName>
    <definedName name="_xlnm.Print_Area" localSheetId="2">'Lopputulokset'!$C$3:$W$25</definedName>
    <definedName name="_xlnm.Print_Area" localSheetId="0">'POOLIT'!$C$5:$X$116</definedName>
  </definedNames>
  <calcPr fullCalcOnLoad="1"/>
</workbook>
</file>

<file path=xl/sharedStrings.xml><?xml version="1.0" encoding="utf-8"?>
<sst xmlns="http://schemas.openxmlformats.org/spreadsheetml/2006/main" count="465" uniqueCount="131">
  <si>
    <t>Lohko:</t>
  </si>
  <si>
    <t>Pöytä</t>
  </si>
  <si>
    <t>Päivä:</t>
  </si>
  <si>
    <t>Klo:</t>
  </si>
  <si>
    <t>Nimi</t>
  </si>
  <si>
    <t>Seura</t>
  </si>
  <si>
    <t>1</t>
  </si>
  <si>
    <t>2</t>
  </si>
  <si>
    <t>3</t>
  </si>
  <si>
    <t>4</t>
  </si>
  <si>
    <t>V</t>
  </si>
  <si>
    <t>T</t>
  </si>
  <si>
    <t>Sija</t>
  </si>
  <si>
    <t>Pistesum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</si>
  <si>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</si>
  <si>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</si>
  <si>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</si>
  <si>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</si>
  <si>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</si>
  <si>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</si>
  <si>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</si>
  <si>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</si>
  <si>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</si>
  <si>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</si>
  <si>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2-3</t>
  </si>
  <si>
    <t>1-2</t>
  </si>
  <si>
    <t>3-4</t>
  </si>
  <si>
    <t>täytä vain keltaisia ruutuja, muissa voi olla kaavoja</t>
  </si>
  <si>
    <t>A</t>
  </si>
  <si>
    <t>B</t>
  </si>
  <si>
    <t>C</t>
  </si>
  <si>
    <t>vaalean siniset jatko-ottelut periytyvät (tallenna pisteet erikseen) alkulohkoista</t>
  </si>
  <si>
    <t>SPTL</t>
  </si>
  <si>
    <t>Alkulohkot</t>
  </si>
  <si>
    <t>TÄYTÄ OTSIKOT VAIN A-LOHKOON</t>
  </si>
  <si>
    <t>ÄLÄ POISTA TAI LISÄÄ SARAKKEITA</t>
  </si>
  <si>
    <t>Taulukko on suojattu ( ei salasanaa)</t>
  </si>
  <si>
    <t>Lask</t>
  </si>
  <si>
    <t>Eräerot</t>
  </si>
  <si>
    <t xml:space="preserve">Kirjoita vain erien jäännöspisteet( esim. 11-7  = 7 tai  6-11 = -6 ). Jos -0 (miinus nolla), anna tekstimuotoilun etupilkku (tähtimerkin alaosassa). </t>
  </si>
  <si>
    <t>Rating</t>
  </si>
  <si>
    <t>Lohkopist</t>
  </si>
  <si>
    <t>wo</t>
  </si>
  <si>
    <t>Suhde</t>
  </si>
  <si>
    <t>Eräpisteet</t>
  </si>
  <si>
    <t>Yht</t>
  </si>
  <si>
    <t>Lohkopisteet</t>
  </si>
  <si>
    <t>Keltapohjaiseen Lask -sarakkeeseen syötä 1 jokaiselle pelaajalle, jotka osallistuvat laskentaan. Lohkopisteitä voittajalle 2, hävinneelle 1.</t>
  </si>
  <si>
    <t>Summat</t>
  </si>
  <si>
    <t xml:space="preserve"> järjestyksen määrää lohkopisteet ja tasapisteissä keskinäiset lohkopisteet, eräsuhde, eräpisteiden suhde</t>
  </si>
  <si>
    <t>Tasapisteiden tilanteen laskennan apualue</t>
  </si>
  <si>
    <t>Lohkopisteiden lakenta-alue</t>
  </si>
  <si>
    <t>rtd</t>
  </si>
  <si>
    <t>dqf</t>
  </si>
  <si>
    <t>WO, rtd tai dqf -sarakkeeseen syötä 1, jos ottelu on wo,rtd tai dqf (diskaus). Voittaja saa 2 lohkopistettä, hävinnyt 0. Rtd ja Dsf -pisteet jäävät Rating-laskentaan, Wo -pisteet ei.</t>
  </si>
  <si>
    <t>Wo-pisteet syötetään 0,0,0 tai -0,-0,-0. Rtd tai Dsf -pisteet keskeytystilanteen mukaan viimeisessä erässä, pelaamatta jääneet eräpisteet 0 tai -0</t>
  </si>
  <si>
    <t>SPTL TOP-16 lopputurnaus</t>
  </si>
  <si>
    <t>11:00</t>
  </si>
  <si>
    <t>D</t>
  </si>
  <si>
    <t>Pudotuspelit</t>
  </si>
  <si>
    <t>4. kierros</t>
  </si>
  <si>
    <t>-</t>
  </si>
  <si>
    <t>5. kierros</t>
  </si>
  <si>
    <t>6. kierros</t>
  </si>
  <si>
    <t> -</t>
  </si>
  <si>
    <t>7. kierros</t>
  </si>
  <si>
    <t>Lopputulokset</t>
  </si>
  <si>
    <t>Jatkokaaviossa hävinneiden pelit päättyvät. Kolmannesta sijasta ei pelata.Kaikki ottelut pelataan paras viidestä.</t>
  </si>
  <si>
    <t>Sijoittaminen jatkokaavioon</t>
  </si>
  <si>
    <t>A1 asetetaan paikkaan 1 ja B1 paikkaan 2.</t>
  </si>
  <si>
    <t>C1 ja D1 arvotaan paikkoihin 3 ja 4 siten, että pelaajat ovat arvonnassa keskenään samanarvoisia.</t>
  </si>
  <si>
    <t>että lohkokakkonen arvotaan kaavion eri puolelle kuin saman alkulohkon lohkoykkönen.</t>
  </si>
  <si>
    <t>A2–D2 arvotaan paikkoihin 5–8 siten, että pelaajat ovat arvonnassa keskenään samanarvoisia mutta kuitenkin niin,</t>
  </si>
  <si>
    <t xml:space="preserve"> A3–D3 arvotaan paikkoihin 9–12 siten, että pelaajat ovat arvonnassa keskenään samanarvoisia mutta kuitenkin niin, </t>
  </si>
  <si>
    <t>että nämä eivät kohtaa ensimmäisessä ottelussaan oman alkulohkonsa lohkokakkosta.</t>
  </si>
  <si>
    <t>Sam Khosravi</t>
  </si>
  <si>
    <t>KoKa</t>
  </si>
  <si>
    <t>Toni Pitkänen</t>
  </si>
  <si>
    <t>PT-Helsinki</t>
  </si>
  <si>
    <t>Mika Räsänen</t>
  </si>
  <si>
    <t>Riku Autio</t>
  </si>
  <si>
    <t>Matias Vesalainen</t>
  </si>
  <si>
    <t>PT Espoo</t>
  </si>
  <si>
    <t>TIP-70</t>
  </si>
  <si>
    <t>PT 75</t>
  </si>
  <si>
    <t>Toni Soine</t>
  </si>
  <si>
    <t>Arttu Pihkala</t>
  </si>
  <si>
    <t>Top-16</t>
  </si>
  <si>
    <t>8,2,5</t>
  </si>
  <si>
    <t>TOP16-finaali</t>
  </si>
  <si>
    <t>Maria Girlea</t>
  </si>
  <si>
    <t>Jouko Mikkola</t>
  </si>
  <si>
    <t>Alex Naumi</t>
  </si>
  <si>
    <t>Sami Hattunen</t>
  </si>
  <si>
    <t>Esa Kanasuo</t>
  </si>
  <si>
    <t>Juha Äänismaa</t>
  </si>
  <si>
    <t>TuKa</t>
  </si>
  <si>
    <t>Jarno Lehtonen</t>
  </si>
  <si>
    <t>HUT</t>
  </si>
  <si>
    <t>Lassi Lehtola</t>
  </si>
  <si>
    <t>Rasmus Vesalainen</t>
  </si>
  <si>
    <t>A1 Naumi</t>
  </si>
  <si>
    <t> C3  Äänismaa</t>
  </si>
  <si>
    <t xml:space="preserve"> B2 Räsänen</t>
  </si>
  <si>
    <t> B3 M. Vesalainen</t>
  </si>
  <si>
    <t> D1  Autio</t>
  </si>
  <si>
    <t> C1 Khosravi</t>
  </si>
  <si>
    <t xml:space="preserve"> D3 Lehtola</t>
  </si>
  <si>
    <t> A2 R. Vesalainen</t>
  </si>
  <si>
    <t xml:space="preserve"> D2  Pihkala</t>
  </si>
  <si>
    <t> A3 Girlea</t>
  </si>
  <si>
    <t> B1 Hattunen</t>
  </si>
  <si>
    <t> C2 Soine</t>
  </si>
  <si>
    <t>Naumi</t>
  </si>
  <si>
    <t>Pihkala</t>
  </si>
  <si>
    <t>7,7,7</t>
  </si>
  <si>
    <t>Räsänen</t>
  </si>
  <si>
    <t>6,10,12</t>
  </si>
  <si>
    <t>Soine</t>
  </si>
  <si>
    <t xml:space="preserve"> -11,-9,10,11,7</t>
  </si>
  <si>
    <t>Lehtola</t>
  </si>
  <si>
    <t xml:space="preserve"> -7,-9,8,13,10</t>
  </si>
  <si>
    <t>Autio</t>
  </si>
  <si>
    <t>6,9,5</t>
  </si>
  <si>
    <t>Khosravi</t>
  </si>
  <si>
    <t>Hattunen</t>
  </si>
  <si>
    <t xml:space="preserve"> -4.10,10,9</t>
  </si>
  <si>
    <t xml:space="preserve"> -6,12,9,-5,7</t>
  </si>
  <si>
    <t>4,7,4</t>
  </si>
  <si>
    <t>6,2,8</t>
  </si>
  <si>
    <t>6,4,3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</si>
</sst>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d\.m\.yyyy"/>
    <numFmt numFmtId="175" formatCode="0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B]d\.\ mmmm&quot;ta &quot;yyyy"/>
    <numFmt numFmtId="181" formatCode="&quot;Kyllä&quot;;&quot;Kyllä&quot;;&quot;Ei&quot;"/>
    <numFmt numFmtId="182" formatCode="&quot;Tosi&quot;;&quot;Tosi&quot;;&quot;Epätosi&quot;"/>
    <numFmt numFmtId="183" formatCode="&quot;Käytössä&quot;;&quot;Käytössä&quot;;&quot;Ei käytössä&quot;"/>
    <numFmt numFmtId="184" formatCode="[$€-2]\ #\ ##,000_);[Red]\([$€-2]\ #\ ##,000\)"/>
  </numFmts>
  <fonts count="80">
    <font>
      <sz val="12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sz val="12"/>
      <name val="SWISS"/>
      <family val="0"/>
    </font>
    <font>
      <b/>
      <sz val="12"/>
      <name val="Arial"/>
      <family val="2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indexed="8"/>
      <name val="SWISS"/>
      <family val="0"/>
    </font>
    <font>
      <i/>
      <sz val="8"/>
      <color indexed="8"/>
      <name val="SWISS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sz val="10"/>
      <color indexed="8"/>
      <name val="Arial"/>
      <family val="2"/>
    </font>
    <font>
      <b/>
      <sz val="8"/>
      <color indexed="8"/>
      <name val="SWISS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b/>
      <sz val="9"/>
      <name val="Times New Roman"/>
      <family val="1"/>
    </font>
    <font>
      <sz val="9"/>
      <name val="Calibri"/>
      <family val="2"/>
    </font>
    <font>
      <b/>
      <sz val="10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Down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rgb="FFEBF1DE"/>
        <bgColor indexed="64"/>
      </patternFill>
    </fill>
  </fills>
  <borders count="1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/>
      <top style="medium"/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61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29" borderId="2" applyNumberFormat="0" applyAlignment="0" applyProtection="0"/>
    <xf numFmtId="0" fontId="64" fillId="0" borderId="3" applyNumberFormat="0" applyFill="0" applyAlignment="0" applyProtection="0"/>
    <xf numFmtId="0" fontId="65" fillId="3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175" fontId="4" fillId="0" borderId="0">
      <alignment/>
      <protection/>
    </xf>
    <xf numFmtId="0" fontId="1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31" borderId="2" applyNumberFormat="0" applyAlignment="0" applyProtection="0"/>
    <xf numFmtId="0" fontId="73" fillId="32" borderId="8" applyNumberFormat="0" applyAlignment="0" applyProtection="0"/>
    <xf numFmtId="0" fontId="74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5" fillId="0" borderId="0" applyNumberFormat="0" applyFill="0" applyBorder="0" applyAlignment="0" applyProtection="0"/>
  </cellStyleXfs>
  <cellXfs count="412">
    <xf numFmtId="0" fontId="0" fillId="0" borderId="0" xfId="0" applyAlignment="1">
      <alignment/>
    </xf>
    <xf numFmtId="175" fontId="3" fillId="0" borderId="10" xfId="49" applyFont="1" applyBorder="1" applyProtection="1">
      <alignment/>
      <protection/>
    </xf>
    <xf numFmtId="175" fontId="3" fillId="0" borderId="11" xfId="49" applyFont="1" applyBorder="1" applyProtection="1">
      <alignment/>
      <protection/>
    </xf>
    <xf numFmtId="175" fontId="3" fillId="0" borderId="12" xfId="49" applyFont="1" applyBorder="1" applyProtection="1">
      <alignment/>
      <protection/>
    </xf>
    <xf numFmtId="175" fontId="3" fillId="0" borderId="13" xfId="49" applyFont="1" applyBorder="1" applyProtection="1">
      <alignment/>
      <protection/>
    </xf>
    <xf numFmtId="0" fontId="11" fillId="0" borderId="14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175" fontId="3" fillId="0" borderId="17" xfId="49" applyFont="1" applyBorder="1" applyProtection="1">
      <alignment/>
      <protection/>
    </xf>
    <xf numFmtId="0" fontId="9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33" borderId="20" xfId="0" applyFont="1" applyFill="1" applyBorder="1" applyAlignment="1">
      <alignment/>
    </xf>
    <xf numFmtId="0" fontId="9" fillId="0" borderId="21" xfId="0" applyFont="1" applyBorder="1" applyAlignment="1">
      <alignment/>
    </xf>
    <xf numFmtId="175" fontId="3" fillId="0" borderId="22" xfId="49" applyFont="1" applyBorder="1" applyProtection="1">
      <alignment/>
      <protection/>
    </xf>
    <xf numFmtId="0" fontId="16" fillId="0" borderId="0" xfId="0" applyFont="1" applyAlignment="1">
      <alignment/>
    </xf>
    <xf numFmtId="0" fontId="17" fillId="34" borderId="0" xfId="0" applyFont="1" applyFill="1" applyAlignment="1">
      <alignment/>
    </xf>
    <xf numFmtId="0" fontId="18" fillId="0" borderId="0" xfId="0" applyFont="1" applyAlignment="1">
      <alignment/>
    </xf>
    <xf numFmtId="175" fontId="19" fillId="0" borderId="0" xfId="0" applyNumberFormat="1" applyFont="1" applyAlignment="1">
      <alignment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/>
    </xf>
    <xf numFmtId="0" fontId="4" fillId="0" borderId="25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175" fontId="4" fillId="0" borderId="12" xfId="49" applyBorder="1">
      <alignment/>
      <protection/>
    </xf>
    <xf numFmtId="175" fontId="3" fillId="0" borderId="26" xfId="49" applyFont="1" applyBorder="1" applyAlignment="1" applyProtection="1">
      <alignment horizontal="center"/>
      <protection/>
    </xf>
    <xf numFmtId="175" fontId="6" fillId="0" borderId="26" xfId="49" applyFont="1" applyBorder="1" applyAlignment="1" applyProtection="1">
      <alignment horizontal="center"/>
      <protection/>
    </xf>
    <xf numFmtId="175" fontId="6" fillId="0" borderId="27" xfId="49" applyFont="1" applyBorder="1" applyAlignment="1" applyProtection="1">
      <alignment horizontal="center"/>
      <protection/>
    </xf>
    <xf numFmtId="175" fontId="8" fillId="0" borderId="28" xfId="49" applyFont="1" applyBorder="1" applyAlignment="1" applyProtection="1">
      <alignment horizontal="center"/>
      <protection/>
    </xf>
    <xf numFmtId="175" fontId="8" fillId="0" borderId="29" xfId="49" applyFont="1" applyBorder="1" applyAlignment="1" applyProtection="1">
      <alignment horizontal="center"/>
      <protection/>
    </xf>
    <xf numFmtId="175" fontId="8" fillId="0" borderId="30" xfId="49" applyFont="1" applyBorder="1" applyAlignment="1" applyProtection="1">
      <alignment horizontal="center"/>
      <protection/>
    </xf>
    <xf numFmtId="175" fontId="8" fillId="0" borderId="31" xfId="49" applyFont="1" applyBorder="1" applyAlignment="1" applyProtection="1">
      <alignment horizontal="center"/>
      <protection/>
    </xf>
    <xf numFmtId="175" fontId="3" fillId="0" borderId="23" xfId="49" applyFont="1" applyBorder="1" applyProtection="1">
      <alignment/>
      <protection/>
    </xf>
    <xf numFmtId="175" fontId="4" fillId="0" borderId="23" xfId="49" applyBorder="1">
      <alignment/>
      <protection/>
    </xf>
    <xf numFmtId="175" fontId="8" fillId="0" borderId="32" xfId="49" applyFont="1" applyBorder="1" applyAlignment="1" applyProtection="1">
      <alignment horizontal="center"/>
      <protection/>
    </xf>
    <xf numFmtId="175" fontId="8" fillId="0" borderId="32" xfId="49" applyFont="1" applyBorder="1" applyAlignment="1" applyProtection="1" quotePrefix="1">
      <alignment horizontal="center"/>
      <protection/>
    </xf>
    <xf numFmtId="0" fontId="11" fillId="0" borderId="33" xfId="0" applyFont="1" applyBorder="1" applyAlignment="1">
      <alignment/>
    </xf>
    <xf numFmtId="175" fontId="4" fillId="0" borderId="27" xfId="49" applyBorder="1">
      <alignment/>
      <protection/>
    </xf>
    <xf numFmtId="175" fontId="8" fillId="0" borderId="34" xfId="49" applyFont="1" applyBorder="1" applyAlignment="1" applyProtection="1" quotePrefix="1">
      <alignment horizontal="center"/>
      <protection/>
    </xf>
    <xf numFmtId="175" fontId="6" fillId="35" borderId="35" xfId="49" applyFont="1" applyFill="1" applyBorder="1" applyAlignment="1" applyProtection="1">
      <alignment horizontal="center"/>
      <protection/>
    </xf>
    <xf numFmtId="175" fontId="6" fillId="0" borderId="36" xfId="49" applyFont="1" applyBorder="1" applyProtection="1">
      <alignment/>
      <protection/>
    </xf>
    <xf numFmtId="175" fontId="6" fillId="0" borderId="37" xfId="49" applyFont="1" applyBorder="1" applyProtection="1">
      <alignment/>
      <protection/>
    </xf>
    <xf numFmtId="175" fontId="6" fillId="0" borderId="38" xfId="49" applyFont="1" applyBorder="1" applyProtection="1">
      <alignment/>
      <protection/>
    </xf>
    <xf numFmtId="175" fontId="6" fillId="0" borderId="34" xfId="49" applyFont="1" applyBorder="1" applyProtection="1">
      <alignment/>
      <protection/>
    </xf>
    <xf numFmtId="175" fontId="6" fillId="0" borderId="39" xfId="49" applyFont="1" applyBorder="1" applyProtection="1">
      <alignment/>
      <protection/>
    </xf>
    <xf numFmtId="175" fontId="6" fillId="0" borderId="36" xfId="49" applyFont="1" applyBorder="1" applyAlignment="1" applyProtection="1">
      <alignment horizontal="center"/>
      <protection/>
    </xf>
    <xf numFmtId="175" fontId="3" fillId="0" borderId="40" xfId="49" applyFont="1" applyBorder="1" applyProtection="1">
      <alignment/>
      <protection/>
    </xf>
    <xf numFmtId="175" fontId="3" fillId="0" borderId="41" xfId="49" applyFont="1" applyBorder="1" applyProtection="1">
      <alignment/>
      <protection/>
    </xf>
    <xf numFmtId="175" fontId="6" fillId="0" borderId="42" xfId="49" applyFont="1" applyBorder="1" applyProtection="1">
      <alignment/>
      <protection/>
    </xf>
    <xf numFmtId="0" fontId="14" fillId="0" borderId="23" xfId="0" applyFont="1" applyBorder="1" applyAlignment="1" applyProtection="1">
      <alignment/>
      <protection/>
    </xf>
    <xf numFmtId="175" fontId="6" fillId="35" borderId="17" xfId="49" applyFont="1" applyFill="1" applyBorder="1" applyAlignment="1" applyProtection="1">
      <alignment horizontal="center"/>
      <protection/>
    </xf>
    <xf numFmtId="175" fontId="6" fillId="0" borderId="17" xfId="49" applyFont="1" applyBorder="1" applyAlignment="1" applyProtection="1">
      <alignment horizontal="center"/>
      <protection/>
    </xf>
    <xf numFmtId="175" fontId="6" fillId="0" borderId="10" xfId="49" applyFont="1" applyBorder="1" applyAlignment="1" applyProtection="1">
      <alignment horizontal="center"/>
      <protection/>
    </xf>
    <xf numFmtId="175" fontId="6" fillId="0" borderId="43" xfId="49" applyFont="1" applyBorder="1" applyAlignment="1" applyProtection="1">
      <alignment horizontal="center"/>
      <protection/>
    </xf>
    <xf numFmtId="175" fontId="6" fillId="0" borderId="23" xfId="49" applyFont="1" applyBorder="1" applyProtection="1">
      <alignment/>
      <protection/>
    </xf>
    <xf numFmtId="175" fontId="6" fillId="0" borderId="12" xfId="49" applyFont="1" applyBorder="1" applyProtection="1">
      <alignment/>
      <protection/>
    </xf>
    <xf numFmtId="175" fontId="6" fillId="0" borderId="17" xfId="49" applyFont="1" applyBorder="1" applyProtection="1">
      <alignment/>
      <protection/>
    </xf>
    <xf numFmtId="175" fontId="6" fillId="0" borderId="44" xfId="49" applyFont="1" applyBorder="1" applyProtection="1">
      <alignment/>
      <protection/>
    </xf>
    <xf numFmtId="175" fontId="6" fillId="36" borderId="12" xfId="49" applyFont="1" applyFill="1" applyBorder="1" applyAlignment="1" applyProtection="1">
      <alignment horizontal="left" indent="1"/>
      <protection locked="0"/>
    </xf>
    <xf numFmtId="175" fontId="6" fillId="36" borderId="44" xfId="49" applyFont="1" applyFill="1" applyBorder="1" applyAlignment="1" applyProtection="1">
      <alignment horizontal="left" indent="1"/>
      <protection locked="0"/>
    </xf>
    <xf numFmtId="175" fontId="6" fillId="0" borderId="45" xfId="49" applyFont="1" applyBorder="1" applyAlignment="1" applyProtection="1">
      <alignment horizontal="left" indent="1"/>
      <protection/>
    </xf>
    <xf numFmtId="175" fontId="6" fillId="0" borderId="46" xfId="49" applyFont="1" applyBorder="1" applyAlignment="1" applyProtection="1">
      <alignment horizontal="left" indent="1"/>
      <protection/>
    </xf>
    <xf numFmtId="175" fontId="6" fillId="0" borderId="47" xfId="49" applyFont="1" applyBorder="1" applyAlignment="1" applyProtection="1">
      <alignment horizontal="left" indent="1"/>
      <protection/>
    </xf>
    <xf numFmtId="175" fontId="6" fillId="0" borderId="48" xfId="49" applyFont="1" applyBorder="1" applyAlignment="1" applyProtection="1">
      <alignment horizontal="left" indent="1"/>
      <protection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/>
      <protection locked="0"/>
    </xf>
    <xf numFmtId="175" fontId="6" fillId="35" borderId="41" xfId="49" applyFont="1" applyFill="1" applyBorder="1" applyAlignment="1" applyProtection="1">
      <alignment horizontal="center"/>
      <protection/>
    </xf>
    <xf numFmtId="175" fontId="6" fillId="0" borderId="41" xfId="49" applyFont="1" applyBorder="1" applyAlignment="1" applyProtection="1">
      <alignment horizontal="center"/>
      <protection/>
    </xf>
    <xf numFmtId="175" fontId="6" fillId="0" borderId="11" xfId="49" applyFont="1" applyBorder="1" applyAlignment="1" applyProtection="1">
      <alignment horizontal="center"/>
      <protection/>
    </xf>
    <xf numFmtId="175" fontId="6" fillId="0" borderId="47" xfId="49" applyFont="1" applyBorder="1" applyAlignment="1" applyProtection="1">
      <alignment horizontal="right"/>
      <protection/>
    </xf>
    <xf numFmtId="175" fontId="6" fillId="35" borderId="47" xfId="49" applyFont="1" applyFill="1" applyBorder="1" applyAlignment="1" applyProtection="1">
      <alignment horizontal="right"/>
      <protection/>
    </xf>
    <xf numFmtId="175" fontId="6" fillId="0" borderId="42" xfId="49" applyFont="1" applyBorder="1" applyAlignment="1" applyProtection="1">
      <alignment horizontal="right"/>
      <protection/>
    </xf>
    <xf numFmtId="175" fontId="6" fillId="35" borderId="42" xfId="49" applyFont="1" applyFill="1" applyBorder="1" applyAlignment="1" applyProtection="1">
      <alignment horizontal="right"/>
      <protection/>
    </xf>
    <xf numFmtId="175" fontId="6" fillId="35" borderId="11" xfId="49" applyFont="1" applyFill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right"/>
      <protection locked="0"/>
    </xf>
    <xf numFmtId="0" fontId="4" fillId="0" borderId="50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175" fontId="4" fillId="0" borderId="38" xfId="49" applyBorder="1">
      <alignment/>
      <protection/>
    </xf>
    <xf numFmtId="175" fontId="6" fillId="35" borderId="17" xfId="49" applyFont="1" applyFill="1" applyBorder="1" applyAlignment="1" applyProtection="1">
      <alignment horizontal="center"/>
      <protection/>
    </xf>
    <xf numFmtId="175" fontId="6" fillId="0" borderId="41" xfId="49" applyFont="1" applyBorder="1" applyProtection="1">
      <alignment/>
      <protection/>
    </xf>
    <xf numFmtId="175" fontId="6" fillId="0" borderId="36" xfId="49" applyFont="1" applyBorder="1" applyProtection="1">
      <alignment/>
      <protection/>
    </xf>
    <xf numFmtId="175" fontId="6" fillId="35" borderId="13" xfId="49" applyFont="1" applyFill="1" applyBorder="1" applyAlignment="1" applyProtection="1">
      <alignment horizontal="center"/>
      <protection/>
    </xf>
    <xf numFmtId="175" fontId="6" fillId="0" borderId="13" xfId="49" applyFont="1" applyBorder="1" applyProtection="1">
      <alignment/>
      <protection/>
    </xf>
    <xf numFmtId="175" fontId="6" fillId="0" borderId="38" xfId="49" applyFont="1" applyBorder="1" applyProtection="1">
      <alignment/>
      <protection/>
    </xf>
    <xf numFmtId="175" fontId="6" fillId="35" borderId="12" xfId="49" applyFont="1" applyFill="1" applyBorder="1" applyAlignment="1" applyProtection="1">
      <alignment horizontal="center"/>
      <protection/>
    </xf>
    <xf numFmtId="175" fontId="6" fillId="0" borderId="22" xfId="49" applyFont="1" applyBorder="1" applyProtection="1">
      <alignment/>
      <protection/>
    </xf>
    <xf numFmtId="175" fontId="6" fillId="35" borderId="22" xfId="49" applyFont="1" applyFill="1" applyBorder="1" applyAlignment="1" applyProtection="1">
      <alignment horizontal="center"/>
      <protection/>
    </xf>
    <xf numFmtId="175" fontId="6" fillId="0" borderId="39" xfId="49" applyFont="1" applyBorder="1" applyProtection="1">
      <alignment/>
      <protection/>
    </xf>
    <xf numFmtId="175" fontId="6" fillId="35" borderId="35" xfId="49" applyFont="1" applyFill="1" applyBorder="1" applyAlignment="1" applyProtection="1">
      <alignment horizontal="right"/>
      <protection/>
    </xf>
    <xf numFmtId="175" fontId="6" fillId="0" borderId="37" xfId="49" applyFont="1" applyBorder="1" applyAlignment="1" applyProtection="1">
      <alignment horizontal="right"/>
      <protection/>
    </xf>
    <xf numFmtId="175" fontId="6" fillId="0" borderId="34" xfId="49" applyFont="1" applyBorder="1" applyAlignment="1" applyProtection="1">
      <alignment horizontal="right"/>
      <protection/>
    </xf>
    <xf numFmtId="175" fontId="6" fillId="0" borderId="47" xfId="49" applyFont="1" applyBorder="1" applyAlignment="1" applyProtection="1">
      <alignment horizontal="right"/>
      <protection/>
    </xf>
    <xf numFmtId="175" fontId="6" fillId="35" borderId="46" xfId="49" applyFont="1" applyFill="1" applyBorder="1" applyAlignment="1" applyProtection="1">
      <alignment horizontal="right"/>
      <protection/>
    </xf>
    <xf numFmtId="175" fontId="6" fillId="0" borderId="46" xfId="49" applyFont="1" applyBorder="1" applyAlignment="1" applyProtection="1">
      <alignment horizontal="right"/>
      <protection/>
    </xf>
    <xf numFmtId="175" fontId="6" fillId="0" borderId="48" xfId="49" applyFont="1" applyBorder="1" applyAlignment="1" applyProtection="1">
      <alignment horizontal="right"/>
      <protection/>
    </xf>
    <xf numFmtId="175" fontId="6" fillId="0" borderId="17" xfId="49" applyFont="1" applyBorder="1" applyAlignment="1" applyProtection="1">
      <alignment horizontal="right"/>
      <protection/>
    </xf>
    <xf numFmtId="175" fontId="6" fillId="0" borderId="12" xfId="49" applyFont="1" applyBorder="1" applyAlignment="1" applyProtection="1">
      <alignment horizontal="right"/>
      <protection/>
    </xf>
    <xf numFmtId="175" fontId="6" fillId="35" borderId="12" xfId="49" applyFont="1" applyFill="1" applyBorder="1" applyAlignment="1" applyProtection="1">
      <alignment horizontal="right"/>
      <protection/>
    </xf>
    <xf numFmtId="175" fontId="6" fillId="0" borderId="44" xfId="49" applyFont="1" applyBorder="1" applyAlignment="1" applyProtection="1">
      <alignment horizontal="right"/>
      <protection/>
    </xf>
    <xf numFmtId="175" fontId="6" fillId="35" borderId="48" xfId="49" applyFont="1" applyFill="1" applyBorder="1" applyAlignment="1" applyProtection="1">
      <alignment horizontal="right"/>
      <protection/>
    </xf>
    <xf numFmtId="175" fontId="6" fillId="0" borderId="47" xfId="49" applyFont="1" applyBorder="1" applyProtection="1">
      <alignment/>
      <protection/>
    </xf>
    <xf numFmtId="175" fontId="6" fillId="0" borderId="41" xfId="49" applyFont="1" applyBorder="1" applyProtection="1">
      <alignment/>
      <protection/>
    </xf>
    <xf numFmtId="175" fontId="6" fillId="0" borderId="17" xfId="49" applyFont="1" applyBorder="1" applyProtection="1">
      <alignment/>
      <protection/>
    </xf>
    <xf numFmtId="175" fontId="6" fillId="0" borderId="12" xfId="49" applyFont="1" applyBorder="1" applyProtection="1">
      <alignment/>
      <protection/>
    </xf>
    <xf numFmtId="175" fontId="6" fillId="35" borderId="46" xfId="49" applyFont="1" applyFill="1" applyBorder="1" applyAlignment="1" applyProtection="1">
      <alignment horizontal="center"/>
      <protection/>
    </xf>
    <xf numFmtId="175" fontId="6" fillId="35" borderId="13" xfId="49" applyFont="1" applyFill="1" applyBorder="1" applyAlignment="1" applyProtection="1">
      <alignment horizontal="center"/>
      <protection/>
    </xf>
    <xf numFmtId="175" fontId="6" fillId="0" borderId="46" xfId="49" applyFont="1" applyBorder="1" applyProtection="1">
      <alignment/>
      <protection/>
    </xf>
    <xf numFmtId="175" fontId="6" fillId="0" borderId="13" xfId="49" applyFont="1" applyBorder="1" applyProtection="1">
      <alignment/>
      <protection/>
    </xf>
    <xf numFmtId="175" fontId="6" fillId="35" borderId="12" xfId="49" applyFont="1" applyFill="1" applyBorder="1" applyAlignment="1" applyProtection="1">
      <alignment horizontal="center"/>
      <protection/>
    </xf>
    <xf numFmtId="175" fontId="6" fillId="0" borderId="44" xfId="49" applyFont="1" applyBorder="1" applyProtection="1">
      <alignment/>
      <protection/>
    </xf>
    <xf numFmtId="175" fontId="6" fillId="0" borderId="48" xfId="49" applyFont="1" applyBorder="1" applyProtection="1">
      <alignment/>
      <protection/>
    </xf>
    <xf numFmtId="175" fontId="6" fillId="0" borderId="22" xfId="49" applyFont="1" applyBorder="1" applyProtection="1">
      <alignment/>
      <protection/>
    </xf>
    <xf numFmtId="175" fontId="6" fillId="35" borderId="48" xfId="49" applyFont="1" applyFill="1" applyBorder="1" applyAlignment="1" applyProtection="1">
      <alignment horizontal="center"/>
      <protection/>
    </xf>
    <xf numFmtId="175" fontId="6" fillId="35" borderId="22" xfId="49" applyFont="1" applyFill="1" applyBorder="1" applyAlignment="1" applyProtection="1">
      <alignment horizontal="center"/>
      <protection/>
    </xf>
    <xf numFmtId="175" fontId="6" fillId="0" borderId="45" xfId="49" applyFont="1" applyBorder="1" applyAlignment="1" applyProtection="1">
      <alignment/>
      <protection locked="0"/>
    </xf>
    <xf numFmtId="175" fontId="6" fillId="0" borderId="45" xfId="49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175" fontId="6" fillId="36" borderId="51" xfId="49" applyFont="1" applyFill="1" applyBorder="1" applyAlignment="1" applyProtection="1">
      <alignment horizontal="left"/>
      <protection locked="0"/>
    </xf>
    <xf numFmtId="175" fontId="6" fillId="36" borderId="52" xfId="49" applyFont="1" applyFill="1" applyBorder="1" applyAlignment="1" applyProtection="1">
      <alignment horizontal="left"/>
      <protection locked="0"/>
    </xf>
    <xf numFmtId="175" fontId="6" fillId="36" borderId="53" xfId="49" applyFont="1" applyFill="1" applyBorder="1" applyAlignment="1" applyProtection="1">
      <alignment horizontal="left"/>
      <protection locked="0"/>
    </xf>
    <xf numFmtId="0" fontId="13" fillId="0" borderId="23" xfId="0" applyFont="1" applyBorder="1" applyAlignment="1" applyProtection="1">
      <alignment horizontal="center"/>
      <protection/>
    </xf>
    <xf numFmtId="0" fontId="13" fillId="0" borderId="49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175" fontId="13" fillId="0" borderId="54" xfId="49" applyFont="1" applyBorder="1" applyAlignment="1" applyProtection="1">
      <alignment horizontal="center"/>
      <protection/>
    </xf>
    <xf numFmtId="175" fontId="13" fillId="0" borderId="47" xfId="49" applyFont="1" applyBorder="1" applyAlignment="1" applyProtection="1">
      <alignment horizontal="center"/>
      <protection/>
    </xf>
    <xf numFmtId="175" fontId="13" fillId="0" borderId="55" xfId="49" applyFont="1" applyBorder="1" applyAlignment="1" applyProtection="1">
      <alignment horizontal="center"/>
      <protection/>
    </xf>
    <xf numFmtId="175" fontId="13" fillId="0" borderId="42" xfId="49" applyFont="1" applyBorder="1" applyAlignment="1" applyProtection="1">
      <alignment horizontal="center"/>
      <protection/>
    </xf>
    <xf numFmtId="175" fontId="13" fillId="0" borderId="56" xfId="49" applyFont="1" applyBorder="1" applyAlignment="1" applyProtection="1">
      <alignment horizontal="right"/>
      <protection/>
    </xf>
    <xf numFmtId="0" fontId="15" fillId="0" borderId="57" xfId="0" applyNumberFormat="1" applyFont="1" applyBorder="1" applyAlignment="1">
      <alignment horizontal="center"/>
    </xf>
    <xf numFmtId="175" fontId="13" fillId="0" borderId="58" xfId="49" applyFont="1" applyBorder="1" applyAlignment="1" applyProtection="1">
      <alignment horizontal="right"/>
      <protection/>
    </xf>
    <xf numFmtId="0" fontId="15" fillId="0" borderId="59" xfId="0" applyNumberFormat="1" applyFont="1" applyBorder="1" applyAlignment="1">
      <alignment horizontal="center"/>
    </xf>
    <xf numFmtId="175" fontId="13" fillId="0" borderId="55" xfId="49" applyFont="1" applyBorder="1" applyAlignment="1" applyProtection="1">
      <alignment horizontal="right"/>
      <protection/>
    </xf>
    <xf numFmtId="0" fontId="15" fillId="0" borderId="60" xfId="0" applyNumberFormat="1" applyFont="1" applyBorder="1" applyAlignment="1">
      <alignment horizontal="center"/>
    </xf>
    <xf numFmtId="175" fontId="13" fillId="0" borderId="61" xfId="49" applyFont="1" applyBorder="1" applyAlignment="1" applyProtection="1">
      <alignment horizontal="right"/>
      <protection/>
    </xf>
    <xf numFmtId="0" fontId="15" fillId="0" borderId="62" xfId="0" applyNumberFormat="1" applyFont="1" applyBorder="1" applyAlignment="1">
      <alignment horizontal="center"/>
    </xf>
    <xf numFmtId="175" fontId="13" fillId="0" borderId="63" xfId="49" applyFont="1" applyBorder="1" applyAlignment="1" applyProtection="1">
      <alignment horizontal="right"/>
      <protection/>
    </xf>
    <xf numFmtId="0" fontId="15" fillId="0" borderId="64" xfId="0" applyNumberFormat="1" applyFont="1" applyBorder="1" applyAlignment="1">
      <alignment horizontal="center"/>
    </xf>
    <xf numFmtId="175" fontId="13" fillId="0" borderId="65" xfId="49" applyFont="1" applyBorder="1" applyAlignment="1" applyProtection="1">
      <alignment horizontal="right"/>
      <protection/>
    </xf>
    <xf numFmtId="0" fontId="15" fillId="0" borderId="66" xfId="0" applyNumberFormat="1" applyFont="1" applyBorder="1" applyAlignment="1">
      <alignment horizontal="center"/>
    </xf>
    <xf numFmtId="175" fontId="13" fillId="0" borderId="67" xfId="49" applyFont="1" applyBorder="1" applyAlignment="1" applyProtection="1">
      <alignment horizontal="right"/>
      <protection/>
    </xf>
    <xf numFmtId="0" fontId="15" fillId="0" borderId="68" xfId="0" applyNumberFormat="1" applyFont="1" applyBorder="1" applyAlignment="1">
      <alignment horizontal="center"/>
    </xf>
    <xf numFmtId="175" fontId="13" fillId="0" borderId="54" xfId="49" applyFont="1" applyBorder="1" applyAlignment="1" applyProtection="1">
      <alignment horizontal="right"/>
      <protection/>
    </xf>
    <xf numFmtId="175" fontId="8" fillId="0" borderId="0" xfId="49" applyFont="1" applyFill="1" applyBorder="1" applyAlignment="1" applyProtection="1">
      <alignment horizontal="center"/>
      <protection/>
    </xf>
    <xf numFmtId="0" fontId="1" fillId="0" borderId="69" xfId="0" applyFont="1" applyBorder="1" applyAlignment="1" applyProtection="1">
      <alignment/>
      <protection locked="0"/>
    </xf>
    <xf numFmtId="0" fontId="1" fillId="0" borderId="44" xfId="0" applyFont="1" applyBorder="1" applyAlignment="1" applyProtection="1">
      <alignment/>
      <protection locked="0"/>
    </xf>
    <xf numFmtId="175" fontId="8" fillId="0" borderId="0" xfId="49" applyFont="1" applyBorder="1" applyAlignment="1" applyProtection="1">
      <alignment horizontal="center"/>
      <protection/>
    </xf>
    <xf numFmtId="175" fontId="8" fillId="0" borderId="0" xfId="49" applyFont="1" applyBorder="1" applyAlignment="1" applyProtection="1" quotePrefix="1">
      <alignment horizontal="center"/>
      <protection/>
    </xf>
    <xf numFmtId="175" fontId="8" fillId="0" borderId="44" xfId="49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175" fontId="8" fillId="0" borderId="37" xfId="49" applyFont="1" applyBorder="1" applyAlignment="1" applyProtection="1">
      <alignment horizontal="center"/>
      <protection/>
    </xf>
    <xf numFmtId="175" fontId="8" fillId="0" borderId="35" xfId="49" applyFont="1" applyBorder="1" applyAlignment="1" applyProtection="1">
      <alignment horizontal="center"/>
      <protection/>
    </xf>
    <xf numFmtId="175" fontId="8" fillId="0" borderId="70" xfId="49" applyFont="1" applyBorder="1" applyAlignment="1" applyProtection="1">
      <alignment horizontal="center"/>
      <protection/>
    </xf>
    <xf numFmtId="175" fontId="8" fillId="0" borderId="71" xfId="49" applyFont="1" applyBorder="1" applyAlignment="1" applyProtection="1">
      <alignment horizontal="center"/>
      <protection/>
    </xf>
    <xf numFmtId="175" fontId="8" fillId="36" borderId="14" xfId="49" applyFont="1" applyFill="1" applyBorder="1" applyAlignment="1" applyProtection="1">
      <alignment horizontal="center"/>
      <protection/>
    </xf>
    <xf numFmtId="175" fontId="8" fillId="36" borderId="72" xfId="49" applyFont="1" applyFill="1" applyBorder="1" applyAlignment="1" applyProtection="1">
      <alignment horizontal="center"/>
      <protection/>
    </xf>
    <xf numFmtId="0" fontId="10" fillId="0" borderId="17" xfId="0" applyFont="1" applyBorder="1" applyAlignment="1">
      <alignment horizontal="left" indent="1"/>
    </xf>
    <xf numFmtId="0" fontId="19" fillId="0" borderId="0" xfId="0" applyFont="1" applyAlignment="1">
      <alignment/>
    </xf>
    <xf numFmtId="0" fontId="22" fillId="34" borderId="0" xfId="0" applyFont="1" applyFill="1" applyAlignment="1">
      <alignment/>
    </xf>
    <xf numFmtId="175" fontId="6" fillId="36" borderId="73" xfId="49" applyFont="1" applyFill="1" applyBorder="1" applyAlignment="1" applyProtection="1">
      <alignment horizontal="left"/>
      <protection locked="0"/>
    </xf>
    <xf numFmtId="0" fontId="0" fillId="0" borderId="0" xfId="0" applyNumberFormat="1" applyAlignment="1">
      <alignment/>
    </xf>
    <xf numFmtId="175" fontId="8" fillId="35" borderId="35" xfId="49" applyFont="1" applyFill="1" applyBorder="1" applyAlignment="1" applyProtection="1">
      <alignment horizontal="center"/>
      <protection/>
    </xf>
    <xf numFmtId="175" fontId="8" fillId="35" borderId="17" xfId="49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10" fillId="0" borderId="14" xfId="0" applyFont="1" applyBorder="1" applyAlignment="1" quotePrefix="1">
      <alignment horizontal="center"/>
    </xf>
    <xf numFmtId="175" fontId="23" fillId="0" borderId="14" xfId="49" applyFont="1" applyBorder="1" applyAlignment="1" applyProtection="1">
      <alignment horizontal="center"/>
      <protection/>
    </xf>
    <xf numFmtId="175" fontId="23" fillId="0" borderId="75" xfId="49" applyFont="1" applyBorder="1" applyAlignment="1" applyProtection="1">
      <alignment horizontal="center"/>
      <protection/>
    </xf>
    <xf numFmtId="175" fontId="23" fillId="0" borderId="76" xfId="49" applyFont="1" applyBorder="1" applyAlignment="1" applyProtection="1">
      <alignment horizontal="center"/>
      <protection/>
    </xf>
    <xf numFmtId="0" fontId="11" fillId="0" borderId="77" xfId="0" applyFont="1" applyBorder="1" applyAlignment="1">
      <alignment/>
    </xf>
    <xf numFmtId="0" fontId="11" fillId="0" borderId="78" xfId="0" applyFont="1" applyBorder="1" applyAlignment="1">
      <alignment/>
    </xf>
    <xf numFmtId="0" fontId="9" fillId="0" borderId="79" xfId="0" applyFont="1" applyBorder="1" applyAlignment="1">
      <alignment/>
    </xf>
    <xf numFmtId="0" fontId="9" fillId="0" borderId="80" xfId="0" applyFont="1" applyBorder="1" applyAlignment="1">
      <alignment horizontal="center"/>
    </xf>
    <xf numFmtId="0" fontId="10" fillId="0" borderId="81" xfId="0" applyFont="1" applyBorder="1" applyAlignment="1">
      <alignment/>
    </xf>
    <xf numFmtId="0" fontId="10" fillId="0" borderId="82" xfId="0" applyFont="1" applyBorder="1" applyAlignment="1">
      <alignment/>
    </xf>
    <xf numFmtId="175" fontId="8" fillId="35" borderId="83" xfId="49" applyFont="1" applyFill="1" applyBorder="1" applyAlignment="1" applyProtection="1">
      <alignment horizontal="center"/>
      <protection/>
    </xf>
    <xf numFmtId="0" fontId="9" fillId="0" borderId="84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175" fontId="8" fillId="35" borderId="86" xfId="49" applyFont="1" applyFill="1" applyBorder="1" applyAlignment="1" applyProtection="1">
      <alignment horizontal="center"/>
      <protection/>
    </xf>
    <xf numFmtId="175" fontId="8" fillId="35" borderId="87" xfId="49" applyFont="1" applyFill="1" applyBorder="1" applyAlignment="1" applyProtection="1">
      <alignment horizontal="center"/>
      <protection/>
    </xf>
    <xf numFmtId="175" fontId="23" fillId="0" borderId="72" xfId="49" applyFont="1" applyBorder="1" applyAlignment="1" applyProtection="1">
      <alignment horizontal="center"/>
      <protection/>
    </xf>
    <xf numFmtId="175" fontId="23" fillId="0" borderId="88" xfId="49" applyFont="1" applyBorder="1" applyAlignment="1" applyProtection="1">
      <alignment horizontal="center"/>
      <protection/>
    </xf>
    <xf numFmtId="0" fontId="9" fillId="0" borderId="89" xfId="0" applyFont="1" applyBorder="1" applyAlignment="1">
      <alignment/>
    </xf>
    <xf numFmtId="0" fontId="9" fillId="0" borderId="90" xfId="0" applyFont="1" applyBorder="1" applyAlignment="1">
      <alignment horizontal="center"/>
    </xf>
    <xf numFmtId="0" fontId="9" fillId="0" borderId="91" xfId="0" applyFont="1" applyBorder="1" applyAlignment="1">
      <alignment horizontal="center"/>
    </xf>
    <xf numFmtId="175" fontId="8" fillId="35" borderId="92" xfId="49" applyFont="1" applyFill="1" applyBorder="1" applyAlignment="1" applyProtection="1">
      <alignment horizontal="center"/>
      <protection/>
    </xf>
    <xf numFmtId="175" fontId="8" fillId="35" borderId="93" xfId="49" applyFont="1" applyFill="1" applyBorder="1" applyAlignment="1" applyProtection="1">
      <alignment horizontal="center"/>
      <protection/>
    </xf>
    <xf numFmtId="175" fontId="8" fillId="35" borderId="94" xfId="49" applyFont="1" applyFill="1" applyBorder="1" applyAlignment="1" applyProtection="1">
      <alignment horizontal="center"/>
      <protection/>
    </xf>
    <xf numFmtId="175" fontId="8" fillId="35" borderId="95" xfId="49" applyFont="1" applyFill="1" applyBorder="1" applyAlignment="1" applyProtection="1">
      <alignment horizontal="center"/>
      <protection/>
    </xf>
    <xf numFmtId="175" fontId="8" fillId="35" borderId="96" xfId="49" applyFont="1" applyFill="1" applyBorder="1" applyAlignment="1" applyProtection="1">
      <alignment horizontal="center"/>
      <protection/>
    </xf>
    <xf numFmtId="175" fontId="8" fillId="35" borderId="97" xfId="49" applyFont="1" applyFill="1" applyBorder="1" applyAlignment="1" applyProtection="1">
      <alignment horizontal="center"/>
      <protection/>
    </xf>
    <xf numFmtId="0" fontId="9" fillId="0" borderId="98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9" fillId="0" borderId="100" xfId="0" applyFont="1" applyBorder="1" applyAlignment="1">
      <alignment horizontal="center"/>
    </xf>
    <xf numFmtId="0" fontId="0" fillId="0" borderId="101" xfId="0" applyBorder="1" applyAlignment="1">
      <alignment/>
    </xf>
    <xf numFmtId="0" fontId="9" fillId="0" borderId="96" xfId="0" applyFont="1" applyBorder="1" applyAlignment="1">
      <alignment horizontal="center"/>
    </xf>
    <xf numFmtId="0" fontId="9" fillId="0" borderId="102" xfId="0" applyFont="1" applyBorder="1" applyAlignment="1">
      <alignment horizontal="center"/>
    </xf>
    <xf numFmtId="175" fontId="6" fillId="0" borderId="25" xfId="49" applyFont="1" applyBorder="1" applyAlignment="1" applyProtection="1">
      <alignment horizontal="left" indent="1"/>
      <protection/>
    </xf>
    <xf numFmtId="0" fontId="0" fillId="0" borderId="33" xfId="0" applyBorder="1" applyAlignment="1">
      <alignment/>
    </xf>
    <xf numFmtId="2" fontId="9" fillId="37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74" xfId="0" applyFont="1" applyBorder="1" applyAlignment="1">
      <alignment horizontal="left"/>
    </xf>
    <xf numFmtId="0" fontId="9" fillId="38" borderId="14" xfId="0" applyFont="1" applyFill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14" xfId="0" applyFont="1" applyBorder="1" applyAlignment="1">
      <alignment/>
    </xf>
    <xf numFmtId="0" fontId="9" fillId="0" borderId="103" xfId="0" applyFont="1" applyBorder="1" applyAlignment="1">
      <alignment horizontal="center"/>
    </xf>
    <xf numFmtId="0" fontId="9" fillId="0" borderId="104" xfId="0" applyFont="1" applyBorder="1" applyAlignment="1">
      <alignment horizontal="center"/>
    </xf>
    <xf numFmtId="175" fontId="9" fillId="0" borderId="99" xfId="0" applyNumberFormat="1" applyFont="1" applyBorder="1" applyAlignment="1">
      <alignment horizontal="center"/>
    </xf>
    <xf numFmtId="0" fontId="10" fillId="0" borderId="105" xfId="0" applyFont="1" applyBorder="1" applyAlignment="1">
      <alignment/>
    </xf>
    <xf numFmtId="0" fontId="10" fillId="0" borderId="106" xfId="0" applyFont="1" applyBorder="1" applyAlignment="1">
      <alignment/>
    </xf>
    <xf numFmtId="0" fontId="0" fillId="0" borderId="106" xfId="0" applyBorder="1" applyAlignment="1">
      <alignment/>
    </xf>
    <xf numFmtId="0" fontId="9" fillId="0" borderId="107" xfId="0" applyFont="1" applyBorder="1" applyAlignment="1">
      <alignment/>
    </xf>
    <xf numFmtId="0" fontId="0" fillId="0" borderId="108" xfId="0" applyBorder="1" applyAlignment="1">
      <alignment/>
    </xf>
    <xf numFmtId="175" fontId="9" fillId="0" borderId="109" xfId="0" applyNumberFormat="1" applyFont="1" applyBorder="1" applyAlignment="1">
      <alignment horizontal="center"/>
    </xf>
    <xf numFmtId="0" fontId="9" fillId="0" borderId="110" xfId="0" applyFont="1" applyBorder="1" applyAlignment="1">
      <alignment/>
    </xf>
    <xf numFmtId="0" fontId="9" fillId="37" borderId="111" xfId="0" applyFont="1" applyFill="1" applyBorder="1" applyAlignment="1">
      <alignment horizontal="center"/>
    </xf>
    <xf numFmtId="0" fontId="9" fillId="37" borderId="112" xfId="0" applyFont="1" applyFill="1" applyBorder="1" applyAlignment="1">
      <alignment horizontal="center"/>
    </xf>
    <xf numFmtId="0" fontId="9" fillId="37" borderId="113" xfId="0" applyFont="1" applyFill="1" applyBorder="1" applyAlignment="1">
      <alignment horizontal="center"/>
    </xf>
    <xf numFmtId="175" fontId="9" fillId="0" borderId="9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39" borderId="74" xfId="0" applyFont="1" applyFill="1" applyBorder="1" applyAlignment="1">
      <alignment/>
    </xf>
    <xf numFmtId="0" fontId="0" fillId="39" borderId="101" xfId="0" applyFill="1" applyBorder="1" applyAlignment="1">
      <alignment/>
    </xf>
    <xf numFmtId="0" fontId="0" fillId="39" borderId="33" xfId="0" applyFill="1" applyBorder="1" applyAlignment="1">
      <alignment/>
    </xf>
    <xf numFmtId="0" fontId="10" fillId="39" borderId="74" xfId="0" applyFont="1" applyFill="1" applyBorder="1" applyAlignment="1">
      <alignment horizontal="left"/>
    </xf>
    <xf numFmtId="0" fontId="0" fillId="39" borderId="101" xfId="0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36" borderId="14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1" fillId="0" borderId="79" xfId="0" applyFont="1" applyBorder="1" applyAlignment="1">
      <alignment/>
    </xf>
    <xf numFmtId="0" fontId="11" fillId="0" borderId="80" xfId="0" applyFont="1" applyBorder="1" applyAlignment="1">
      <alignment/>
    </xf>
    <xf numFmtId="0" fontId="11" fillId="0" borderId="72" xfId="0" applyFont="1" applyBorder="1" applyAlignment="1">
      <alignment/>
    </xf>
    <xf numFmtId="175" fontId="8" fillId="36" borderId="114" xfId="49" applyFont="1" applyFill="1" applyBorder="1" applyAlignment="1" applyProtection="1">
      <alignment horizontal="center"/>
      <protection/>
    </xf>
    <xf numFmtId="175" fontId="6" fillId="36" borderId="0" xfId="49" applyFont="1" applyFill="1" applyBorder="1" applyAlignment="1" applyProtection="1">
      <alignment horizontal="left" indent="1"/>
      <protection locked="0"/>
    </xf>
    <xf numFmtId="175" fontId="8" fillId="36" borderId="115" xfId="49" applyFont="1" applyFill="1" applyBorder="1" applyAlignment="1" applyProtection="1">
      <alignment horizontal="center"/>
      <protection/>
    </xf>
    <xf numFmtId="175" fontId="6" fillId="36" borderId="11" xfId="49" applyFont="1" applyFill="1" applyBorder="1" applyAlignment="1" applyProtection="1">
      <alignment horizontal="left" indent="1"/>
      <protection locked="0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36" borderId="14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75" fontId="8" fillId="0" borderId="0" xfId="49" applyFont="1" applyFill="1" applyBorder="1" applyAlignment="1" applyProtection="1">
      <alignment horizontal="center" vertical="center"/>
      <protection/>
    </xf>
    <xf numFmtId="0" fontId="32" fillId="0" borderId="97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0" fillId="0" borderId="97" xfId="0" applyFont="1" applyBorder="1" applyAlignment="1">
      <alignment vertical="center"/>
    </xf>
    <xf numFmtId="0" fontId="33" fillId="0" borderId="97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33" fillId="0" borderId="116" xfId="0" applyFont="1" applyBorder="1" applyAlignment="1">
      <alignment vertical="center"/>
    </xf>
    <xf numFmtId="0" fontId="10" fillId="0" borderId="95" xfId="0" applyFont="1" applyBorder="1" applyAlignment="1">
      <alignment horizontal="right" vertical="center"/>
    </xf>
    <xf numFmtId="0" fontId="76" fillId="40" borderId="95" xfId="0" applyFont="1" applyFill="1" applyBorder="1" applyAlignment="1">
      <alignment horizontal="center" vertical="center"/>
    </xf>
    <xf numFmtId="0" fontId="10" fillId="0" borderId="95" xfId="0" applyFont="1" applyBorder="1" applyAlignment="1">
      <alignment vertical="center"/>
    </xf>
    <xf numFmtId="0" fontId="34" fillId="0" borderId="94" xfId="0" applyFont="1" applyBorder="1" applyAlignment="1">
      <alignment vertical="center" wrapText="1"/>
    </xf>
    <xf numFmtId="0" fontId="76" fillId="40" borderId="0" xfId="0" applyFont="1" applyFill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76" fillId="40" borderId="117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94" xfId="0" applyFont="1" applyBorder="1" applyAlignment="1">
      <alignment vertical="center"/>
    </xf>
    <xf numFmtId="0" fontId="10" fillId="0" borderId="97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6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77" fillId="0" borderId="0" xfId="0" applyFont="1" applyFill="1" applyAlignment="1">
      <alignment horizontal="center" vertical="center"/>
    </xf>
    <xf numFmtId="0" fontId="36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78" fillId="0" borderId="0" xfId="0" applyFont="1" applyFill="1" applyAlignment="1">
      <alignment horizontal="center" vertical="center"/>
    </xf>
    <xf numFmtId="0" fontId="37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79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4" fillId="0" borderId="95" xfId="0" applyFont="1" applyFill="1" applyBorder="1" applyAlignment="1">
      <alignment horizontal="center" vertical="center"/>
    </xf>
    <xf numFmtId="0" fontId="76" fillId="0" borderId="95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75" fontId="6" fillId="0" borderId="0" xfId="49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horizontal="left" indent="1"/>
    </xf>
    <xf numFmtId="0" fontId="0" fillId="0" borderId="0" xfId="0" applyBorder="1" applyAlignment="1">
      <alignment vertical="center"/>
    </xf>
    <xf numFmtId="9" fontId="0" fillId="0" borderId="0" xfId="58" applyFont="1" applyAlignment="1">
      <alignment/>
    </xf>
    <xf numFmtId="0" fontId="12" fillId="0" borderId="0" xfId="48" applyFont="1">
      <alignment/>
      <protection/>
    </xf>
    <xf numFmtId="175" fontId="8" fillId="36" borderId="74" xfId="49" applyFont="1" applyFill="1" applyBorder="1" applyAlignment="1" applyProtection="1">
      <alignment horizontal="center"/>
      <protection/>
    </xf>
    <xf numFmtId="175" fontId="6" fillId="0" borderId="17" xfId="49" applyFont="1" applyBorder="1" applyAlignment="1" applyProtection="1">
      <alignment horizontal="right"/>
      <protection/>
    </xf>
    <xf numFmtId="175" fontId="6" fillId="36" borderId="14" xfId="49" applyFont="1" applyFill="1" applyBorder="1" applyAlignment="1" applyProtection="1">
      <alignment horizontal="left" indent="1"/>
      <protection locked="0"/>
    </xf>
    <xf numFmtId="175" fontId="6" fillId="35" borderId="17" xfId="49" applyFont="1" applyFill="1" applyBorder="1" applyAlignment="1" applyProtection="1">
      <alignment horizontal="right"/>
      <protection/>
    </xf>
    <xf numFmtId="175" fontId="6" fillId="0" borderId="10" xfId="49" applyFont="1" applyBorder="1" applyAlignment="1" applyProtection="1">
      <alignment horizontal="right"/>
      <protection/>
    </xf>
    <xf numFmtId="175" fontId="6" fillId="36" borderId="118" xfId="49" applyFont="1" applyFill="1" applyBorder="1" applyAlignment="1" applyProtection="1">
      <alignment horizontal="left"/>
      <protection locked="0"/>
    </xf>
    <xf numFmtId="175" fontId="6" fillId="36" borderId="95" xfId="49" applyFont="1" applyFill="1" applyBorder="1" applyAlignment="1" applyProtection="1">
      <alignment horizontal="left"/>
      <protection locked="0"/>
    </xf>
    <xf numFmtId="175" fontId="6" fillId="36" borderId="19" xfId="49" applyFont="1" applyFill="1" applyBorder="1" applyAlignment="1" applyProtection="1">
      <alignment horizontal="left"/>
      <protection locked="0"/>
    </xf>
    <xf numFmtId="175" fontId="6" fillId="36" borderId="116" xfId="49" applyFont="1" applyFill="1" applyBorder="1" applyAlignment="1" applyProtection="1">
      <alignment horizontal="left"/>
      <protection locked="0"/>
    </xf>
    <xf numFmtId="175" fontId="6" fillId="36" borderId="76" xfId="49" applyFont="1" applyFill="1" applyBorder="1" applyAlignment="1" applyProtection="1">
      <alignment horizontal="left" indent="1"/>
      <protection locked="0"/>
    </xf>
    <xf numFmtId="175" fontId="6" fillId="36" borderId="119" xfId="49" applyFont="1" applyFill="1" applyBorder="1" applyAlignment="1" applyProtection="1">
      <alignment horizontal="left" indent="1"/>
      <protection locked="0"/>
    </xf>
    <xf numFmtId="175" fontId="6" fillId="36" borderId="120" xfId="49" applyFont="1" applyFill="1" applyBorder="1" applyAlignment="1" applyProtection="1">
      <alignment horizontal="left" indent="1"/>
      <protection locked="0"/>
    </xf>
    <xf numFmtId="175" fontId="6" fillId="0" borderId="121" xfId="49" applyFont="1" applyBorder="1" applyAlignment="1" applyProtection="1">
      <alignment horizontal="left"/>
      <protection locked="0"/>
    </xf>
    <xf numFmtId="175" fontId="6" fillId="0" borderId="122" xfId="49" applyFont="1" applyBorder="1" applyAlignment="1" applyProtection="1">
      <alignment horizontal="left" indent="1"/>
      <protection/>
    </xf>
    <xf numFmtId="0" fontId="1" fillId="0" borderId="23" xfId="0" applyFont="1" applyBorder="1" applyAlignment="1" applyProtection="1">
      <alignment horizontal="left"/>
      <protection locked="0"/>
    </xf>
    <xf numFmtId="0" fontId="0" fillId="0" borderId="23" xfId="0" applyBorder="1" applyAlignment="1">
      <alignment/>
    </xf>
    <xf numFmtId="0" fontId="0" fillId="0" borderId="40" xfId="0" applyBorder="1" applyAlignment="1">
      <alignment/>
    </xf>
    <xf numFmtId="0" fontId="2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3" xfId="0" applyBorder="1" applyAlignment="1" applyProtection="1">
      <alignment horizontal="center"/>
      <protection locked="0"/>
    </xf>
    <xf numFmtId="174" fontId="3" fillId="0" borderId="49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174" fontId="15" fillId="0" borderId="49" xfId="0" applyNumberFormat="1" applyFont="1" applyBorder="1" applyAlignment="1">
      <alignment horizontal="left"/>
    </xf>
    <xf numFmtId="174" fontId="15" fillId="0" borderId="124" xfId="0" applyNumberFormat="1" applyFont="1" applyBorder="1" applyAlignment="1">
      <alignment horizontal="left"/>
    </xf>
    <xf numFmtId="0" fontId="21" fillId="0" borderId="49" xfId="0" applyFont="1" applyBorder="1" applyAlignment="1" applyProtection="1">
      <alignment horizontal="left"/>
      <protection/>
    </xf>
    <xf numFmtId="0" fontId="10" fillId="0" borderId="49" xfId="0" applyFont="1" applyBorder="1" applyAlignment="1" applyProtection="1">
      <alignment horizontal="left"/>
      <protection/>
    </xf>
    <xf numFmtId="0" fontId="10" fillId="0" borderId="125" xfId="0" applyFont="1" applyBorder="1" applyAlignment="1" applyProtection="1">
      <alignment horizontal="left"/>
      <protection/>
    </xf>
    <xf numFmtId="175" fontId="8" fillId="0" borderId="81" xfId="49" applyFont="1" applyBorder="1" applyAlignment="1" applyProtection="1">
      <alignment horizontal="center"/>
      <protection/>
    </xf>
    <xf numFmtId="0" fontId="0" fillId="0" borderId="126" xfId="0" applyBorder="1" applyAlignment="1">
      <alignment horizontal="center"/>
    </xf>
    <xf numFmtId="175" fontId="8" fillId="0" borderId="127" xfId="49" applyFont="1" applyBorder="1" applyAlignment="1" applyProtection="1">
      <alignment horizontal="center"/>
      <protection/>
    </xf>
    <xf numFmtId="175" fontId="20" fillId="0" borderId="23" xfId="49" applyFont="1" applyBorder="1" applyAlignment="1">
      <alignment horizontal="center"/>
      <protection/>
    </xf>
    <xf numFmtId="175" fontId="8" fillId="0" borderId="45" xfId="49" applyFont="1" applyBorder="1" applyAlignment="1" applyProtection="1">
      <alignment horizontal="center"/>
      <protection/>
    </xf>
    <xf numFmtId="175" fontId="20" fillId="0" borderId="40" xfId="49" applyFont="1" applyBorder="1" applyAlignment="1">
      <alignment horizontal="center"/>
      <protection/>
    </xf>
    <xf numFmtId="175" fontId="8" fillId="0" borderId="23" xfId="49" applyFont="1" applyBorder="1" applyAlignment="1" applyProtection="1">
      <alignment horizontal="center"/>
      <protection/>
    </xf>
    <xf numFmtId="175" fontId="6" fillId="0" borderId="23" xfId="49" applyFont="1" applyBorder="1" applyAlignment="1" applyProtection="1">
      <alignment horizontal="center"/>
      <protection/>
    </xf>
    <xf numFmtId="175" fontId="7" fillId="0" borderId="27" xfId="49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175" fontId="7" fillId="0" borderId="127" xfId="49" applyFont="1" applyBorder="1" applyAlignment="1">
      <alignment horizontal="center"/>
      <protection/>
    </xf>
    <xf numFmtId="175" fontId="8" fillId="0" borderId="117" xfId="49" applyFont="1" applyBorder="1" applyAlignment="1" applyProtection="1">
      <alignment horizontal="center"/>
      <protection/>
    </xf>
    <xf numFmtId="175" fontId="20" fillId="0" borderId="128" xfId="49" applyFont="1" applyBorder="1" applyAlignment="1">
      <alignment horizontal="center"/>
      <protection/>
    </xf>
    <xf numFmtId="175" fontId="8" fillId="0" borderId="129" xfId="49" applyFont="1" applyBorder="1" applyAlignment="1" applyProtection="1">
      <alignment horizontal="center"/>
      <protection/>
    </xf>
    <xf numFmtId="175" fontId="20" fillId="0" borderId="130" xfId="49" applyFont="1" applyBorder="1" applyAlignment="1">
      <alignment horizontal="center"/>
      <protection/>
    </xf>
    <xf numFmtId="175" fontId="8" fillId="0" borderId="128" xfId="49" applyFont="1" applyBorder="1" applyAlignment="1" applyProtection="1">
      <alignment horizontal="center"/>
      <protection/>
    </xf>
    <xf numFmtId="175" fontId="23" fillId="0" borderId="35" xfId="49" applyFont="1" applyBorder="1" applyAlignment="1" applyProtection="1">
      <alignment horizontal="center"/>
      <protection/>
    </xf>
    <xf numFmtId="0" fontId="5" fillId="0" borderId="36" xfId="0" applyFont="1" applyBorder="1" applyAlignment="1">
      <alignment horizontal="center"/>
    </xf>
    <xf numFmtId="175" fontId="21" fillId="36" borderId="35" xfId="49" applyFont="1" applyFill="1" applyBorder="1" applyAlignment="1" applyProtection="1">
      <alignment horizontal="center"/>
      <protection locked="0"/>
    </xf>
    <xf numFmtId="175" fontId="21" fillId="36" borderId="36" xfId="49" applyFont="1" applyFill="1" applyBorder="1" applyAlignment="1" applyProtection="1">
      <alignment horizontal="center"/>
      <protection locked="0"/>
    </xf>
    <xf numFmtId="175" fontId="21" fillId="36" borderId="70" xfId="49" applyFont="1" applyFill="1" applyBorder="1" applyAlignment="1" applyProtection="1">
      <alignment horizontal="center"/>
      <protection locked="0"/>
    </xf>
    <xf numFmtId="175" fontId="21" fillId="36" borderId="43" xfId="49" applyFont="1" applyFill="1" applyBorder="1" applyAlignment="1" applyProtection="1">
      <alignment horizontal="center"/>
      <protection locked="0"/>
    </xf>
    <xf numFmtId="175" fontId="6" fillId="0" borderId="42" xfId="49" applyFont="1" applyBorder="1" applyAlignment="1" applyProtection="1">
      <alignment horizontal="center"/>
      <protection/>
    </xf>
    <xf numFmtId="175" fontId="6" fillId="0" borderId="11" xfId="49" applyFont="1" applyBorder="1" applyAlignment="1" applyProtection="1">
      <alignment horizontal="center"/>
      <protection/>
    </xf>
    <xf numFmtId="175" fontId="6" fillId="0" borderId="42" xfId="49" applyFont="1" applyBorder="1" applyAlignment="1" applyProtection="1" quotePrefix="1">
      <alignment horizontal="center"/>
      <protection/>
    </xf>
    <xf numFmtId="175" fontId="7" fillId="0" borderId="50" xfId="49" applyFont="1" applyBorder="1" applyAlignment="1">
      <alignment horizontal="center"/>
      <protection/>
    </xf>
    <xf numFmtId="0" fontId="10" fillId="0" borderId="124" xfId="0" applyFont="1" applyBorder="1" applyAlignment="1">
      <alignment horizontal="center"/>
    </xf>
    <xf numFmtId="175" fontId="6" fillId="36" borderId="46" xfId="49" applyFont="1" applyFill="1" applyBorder="1" applyAlignment="1" applyProtection="1">
      <alignment horizontal="center"/>
      <protection locked="0"/>
    </xf>
    <xf numFmtId="175" fontId="7" fillId="0" borderId="13" xfId="49" applyFont="1" applyBorder="1" applyAlignment="1" applyProtection="1">
      <alignment horizontal="center"/>
      <protection locked="0"/>
    </xf>
    <xf numFmtId="175" fontId="6" fillId="36" borderId="46" xfId="49" applyFont="1" applyFill="1" applyBorder="1" applyAlignment="1" applyProtection="1" quotePrefix="1">
      <alignment horizontal="center"/>
      <protection locked="0"/>
    </xf>
    <xf numFmtId="175" fontId="7" fillId="0" borderId="12" xfId="49" applyFont="1" applyBorder="1" applyAlignment="1" applyProtection="1">
      <alignment horizontal="center"/>
      <protection locked="0"/>
    </xf>
    <xf numFmtId="175" fontId="6" fillId="36" borderId="47" xfId="49" applyFont="1" applyFill="1" applyBorder="1" applyAlignment="1" applyProtection="1">
      <alignment horizontal="center"/>
      <protection locked="0"/>
    </xf>
    <xf numFmtId="175" fontId="7" fillId="0" borderId="41" xfId="49" applyFont="1" applyBorder="1" applyAlignment="1" applyProtection="1">
      <alignment horizontal="center"/>
      <protection locked="0"/>
    </xf>
    <xf numFmtId="175" fontId="7" fillId="0" borderId="17" xfId="49" applyFont="1" applyBorder="1" applyAlignment="1" applyProtection="1">
      <alignment horizontal="center"/>
      <protection locked="0"/>
    </xf>
    <xf numFmtId="175" fontId="6" fillId="36" borderId="47" xfId="49" applyFont="1" applyFill="1" applyBorder="1" applyAlignment="1" applyProtection="1" quotePrefix="1">
      <alignment horizontal="center"/>
      <protection locked="0"/>
    </xf>
    <xf numFmtId="175" fontId="6" fillId="36" borderId="42" xfId="49" applyFont="1" applyFill="1" applyBorder="1" applyAlignment="1" applyProtection="1">
      <alignment horizontal="center"/>
      <protection locked="0"/>
    </xf>
    <xf numFmtId="175" fontId="7" fillId="0" borderId="11" xfId="49" applyFont="1" applyBorder="1" applyAlignment="1" applyProtection="1">
      <alignment horizontal="center"/>
      <protection locked="0"/>
    </xf>
    <xf numFmtId="175" fontId="7" fillId="0" borderId="10" xfId="49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131" xfId="0" applyBorder="1" applyAlignment="1" applyProtection="1">
      <alignment horizontal="center"/>
      <protection locked="0"/>
    </xf>
    <xf numFmtId="174" fontId="3" fillId="0" borderId="132" xfId="0" applyNumberFormat="1" applyFont="1" applyBorder="1" applyAlignment="1" applyProtection="1">
      <alignment horizontal="center"/>
      <protection locked="0"/>
    </xf>
    <xf numFmtId="0" fontId="21" fillId="0" borderId="49" xfId="0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125" xfId="0" applyFont="1" applyBorder="1" applyAlignment="1">
      <alignment horizontal="left"/>
    </xf>
    <xf numFmtId="175" fontId="6" fillId="36" borderId="45" xfId="49" applyFont="1" applyFill="1" applyBorder="1" applyAlignment="1" applyProtection="1" quotePrefix="1">
      <alignment horizontal="center"/>
      <protection locked="0"/>
    </xf>
    <xf numFmtId="175" fontId="7" fillId="0" borderId="40" xfId="49" applyFont="1" applyBorder="1" applyAlignment="1" applyProtection="1">
      <alignment horizontal="center"/>
      <protection locked="0"/>
    </xf>
    <xf numFmtId="175" fontId="6" fillId="36" borderId="45" xfId="49" applyFont="1" applyFill="1" applyBorder="1" applyAlignment="1" applyProtection="1">
      <alignment horizontal="center"/>
      <protection locked="0"/>
    </xf>
    <xf numFmtId="175" fontId="6" fillId="0" borderId="25" xfId="49" applyFont="1" applyBorder="1" applyAlignment="1" applyProtection="1">
      <alignment horizontal="center"/>
      <protection/>
    </xf>
    <xf numFmtId="175" fontId="7" fillId="0" borderId="133" xfId="49" applyFont="1" applyBorder="1" applyAlignment="1">
      <alignment horizontal="center"/>
      <protection/>
    </xf>
    <xf numFmtId="175" fontId="8" fillId="0" borderId="40" xfId="49" applyFont="1" applyBorder="1" applyAlignment="1" applyProtection="1">
      <alignment horizontal="center"/>
      <protection/>
    </xf>
    <xf numFmtId="175" fontId="20" fillId="0" borderId="25" xfId="49" applyFont="1" applyBorder="1" applyAlignment="1">
      <alignment horizontal="center"/>
      <protection/>
    </xf>
    <xf numFmtId="175" fontId="8" fillId="0" borderId="25" xfId="49" applyFont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174" fontId="3" fillId="0" borderId="134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74" fontId="15" fillId="0" borderId="10" xfId="0" applyNumberFormat="1" applyFont="1" applyBorder="1" applyAlignment="1" applyProtection="1">
      <alignment horizontal="left"/>
      <protection locked="0"/>
    </xf>
    <xf numFmtId="174" fontId="15" fillId="0" borderId="11" xfId="0" applyNumberFormat="1" applyFont="1" applyBorder="1" applyAlignment="1" applyProtection="1">
      <alignment horizontal="left"/>
      <protection locked="0"/>
    </xf>
    <xf numFmtId="20" fontId="21" fillId="0" borderId="10" xfId="0" applyNumberFormat="1" applyFont="1" applyBorder="1" applyAlignment="1" applyProtection="1" quotePrefix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43" xfId="0" applyFont="1" applyBorder="1" applyAlignment="1" applyProtection="1">
      <alignment horizontal="left"/>
      <protection locked="0"/>
    </xf>
  </cellXfs>
  <cellStyles count="56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Normaali 3" xfId="48"/>
    <cellStyle name="Normaali_LohkoKaavio_4-5_makrot" xfId="49"/>
    <cellStyle name="Normal 2" xfId="50"/>
    <cellStyle name="Otsikko" xfId="51"/>
    <cellStyle name="Otsikko 1" xfId="52"/>
    <cellStyle name="Otsikko 2" xfId="53"/>
    <cellStyle name="Otsikko 3" xfId="54"/>
    <cellStyle name="Otsikko 4" xfId="55"/>
    <cellStyle name="Comma" xfId="56"/>
    <cellStyle name="Comma [0]" xfId="57"/>
    <cellStyle name="Prosentti_Mj-10" xfId="58"/>
    <cellStyle name="Percent" xfId="59"/>
    <cellStyle name="Pyör. luku_Mj-10" xfId="60"/>
    <cellStyle name="Pyör. valuutta_Mj-10" xfId="61"/>
    <cellStyle name="Selittävä teksti" xfId="62"/>
    <cellStyle name="Summa" xfId="63"/>
    <cellStyle name="Syöttö" xfId="64"/>
    <cellStyle name="Tarkistussolu" xfId="65"/>
    <cellStyle name="Tulostus" xfId="66"/>
    <cellStyle name="Currency" xfId="67"/>
    <cellStyle name="Currency [0]" xfId="68"/>
    <cellStyle name="Varoitusteksti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1</xdr:row>
      <xdr:rowOff>95250</xdr:rowOff>
    </xdr:from>
    <xdr:to>
      <xdr:col>19</xdr:col>
      <xdr:colOff>114300</xdr:colOff>
      <xdr:row>2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23850"/>
          <a:ext cx="1362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180975</xdr:colOff>
      <xdr:row>1</xdr:row>
      <xdr:rowOff>0</xdr:rowOff>
    </xdr:from>
    <xdr:to>
      <xdr:col>17</xdr:col>
      <xdr:colOff>76200</xdr:colOff>
      <xdr:row>1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228600"/>
          <a:ext cx="1323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180975</xdr:colOff>
      <xdr:row>2</xdr:row>
      <xdr:rowOff>0</xdr:rowOff>
    </xdr:from>
    <xdr:to>
      <xdr:col>18</xdr:col>
      <xdr:colOff>76200</xdr:colOff>
      <xdr:row>2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419100"/>
          <a:ext cx="1323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1:BU152"/>
  <sheetViews>
    <sheetView tabSelected="1" zoomScale="90" zoomScaleNormal="90" zoomScaleSheetLayoutView="100" workbookViewId="0" topLeftCell="A1">
      <selection activeCell="M2" sqref="M2"/>
    </sheetView>
  </sheetViews>
  <sheetFormatPr defaultColWidth="8.88671875" defaultRowHeight="15"/>
  <cols>
    <col min="1" max="1" width="2.10546875" style="0" customWidth="1"/>
    <col min="2" max="2" width="4.10546875" style="0" customWidth="1"/>
    <col min="3" max="3" width="3.21484375" style="0" customWidth="1"/>
    <col min="4" max="4" width="3.77734375" style="0" customWidth="1"/>
    <col min="5" max="5" width="17.77734375" style="0" customWidth="1"/>
    <col min="6" max="6" width="9.77734375" style="0" customWidth="1"/>
    <col min="7" max="22" width="2.77734375" style="0" customWidth="1"/>
    <col min="23" max="23" width="2.77734375" style="235" customWidth="1"/>
    <col min="24" max="27" width="2.4453125" style="210" customWidth="1"/>
    <col min="28" max="28" width="3.10546875" style="210" customWidth="1"/>
    <col min="29" max="30" width="3.21484375" style="210" customWidth="1"/>
    <col min="31" max="33" width="3.10546875" style="0" customWidth="1"/>
    <col min="34" max="34" width="3.21484375" style="0" customWidth="1"/>
    <col min="35" max="54" width="2.4453125" style="0" customWidth="1"/>
    <col min="55" max="55" width="2.99609375" style="0" customWidth="1"/>
    <col min="56" max="56" width="3.21484375" style="0" customWidth="1"/>
    <col min="57" max="57" width="4.3359375" style="0" customWidth="1"/>
    <col min="58" max="58" width="2.6640625" style="0" customWidth="1"/>
    <col min="59" max="70" width="2.4453125" style="0" customWidth="1"/>
    <col min="71" max="72" width="2.99609375" style="0" customWidth="1"/>
    <col min="73" max="73" width="4.3359375" style="0" customWidth="1"/>
  </cols>
  <sheetData>
    <row r="1" spans="2:60" ht="18">
      <c r="B1" s="14" t="s">
        <v>56</v>
      </c>
      <c r="G1" s="118"/>
      <c r="U1" s="158" t="s">
        <v>35</v>
      </c>
      <c r="V1" s="16"/>
      <c r="W1" s="234"/>
      <c r="X1" s="209"/>
      <c r="Y1" s="209"/>
      <c r="Z1" s="209"/>
      <c r="AA1" s="209"/>
      <c r="AB1" s="209"/>
      <c r="AC1" s="209"/>
      <c r="AD1" s="209"/>
      <c r="AE1" s="16"/>
      <c r="AF1" s="16"/>
      <c r="AG1" s="16"/>
      <c r="AH1" s="16"/>
      <c r="AI1" s="16"/>
      <c r="AJ1" s="16"/>
      <c r="AK1" s="16"/>
      <c r="AM1" s="203" t="s">
        <v>47</v>
      </c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2"/>
      <c r="BD1" s="202"/>
      <c r="BE1" s="202"/>
      <c r="BF1" s="202"/>
      <c r="BG1" s="202"/>
      <c r="BH1" s="202"/>
    </row>
    <row r="2" spans="2:54" ht="15">
      <c r="B2" s="159" t="s">
        <v>27</v>
      </c>
      <c r="C2" s="15"/>
      <c r="D2" s="15"/>
      <c r="E2" s="15"/>
      <c r="F2" s="15"/>
      <c r="U2" t="s">
        <v>36</v>
      </c>
      <c r="AM2" s="208" t="s">
        <v>54</v>
      </c>
      <c r="AN2" s="203"/>
      <c r="AO2" s="203"/>
      <c r="AP2" s="203"/>
      <c r="AQ2" s="203"/>
      <c r="AR2" s="203"/>
      <c r="AS2" s="203"/>
      <c r="AT2" s="203"/>
      <c r="AU2" s="204"/>
      <c r="AV2" s="204"/>
      <c r="AW2" s="204"/>
      <c r="AX2" s="204"/>
      <c r="AY2" s="204"/>
      <c r="AZ2" s="204"/>
      <c r="BA2" s="204"/>
      <c r="BB2" s="204"/>
    </row>
    <row r="3" spans="2:39" ht="15">
      <c r="B3" s="251" t="s">
        <v>31</v>
      </c>
      <c r="C3" s="252"/>
      <c r="D3" s="252"/>
      <c r="E3" s="252"/>
      <c r="F3" s="252"/>
      <c r="G3" s="252"/>
      <c r="H3" s="252"/>
      <c r="I3" s="252"/>
      <c r="J3" s="252"/>
      <c r="K3" s="250"/>
      <c r="L3" s="250"/>
      <c r="M3" s="250"/>
      <c r="U3" s="158" t="s">
        <v>34</v>
      </c>
      <c r="AI3" s="124"/>
      <c r="AM3" s="203" t="s">
        <v>49</v>
      </c>
    </row>
    <row r="4" spans="6:39" ht="15.75" thickBot="1">
      <c r="F4" s="117" t="s">
        <v>33</v>
      </c>
      <c r="AM4" s="203" t="s">
        <v>55</v>
      </c>
    </row>
    <row r="5" spans="3:73" ht="15">
      <c r="C5" s="65"/>
      <c r="D5" s="145"/>
      <c r="E5" s="63" t="s">
        <v>89</v>
      </c>
      <c r="F5" s="18"/>
      <c r="G5" s="18"/>
      <c r="H5" s="18"/>
      <c r="I5" s="19"/>
      <c r="J5" s="18"/>
      <c r="K5" s="238"/>
      <c r="L5" s="238"/>
      <c r="M5" s="331"/>
      <c r="N5" s="400"/>
      <c r="O5" s="400"/>
      <c r="P5" s="401"/>
      <c r="Q5" s="239" t="s">
        <v>0</v>
      </c>
      <c r="R5" s="240"/>
      <c r="S5" s="402" t="s">
        <v>28</v>
      </c>
      <c r="T5" s="403"/>
      <c r="U5" s="403"/>
      <c r="V5" s="404"/>
      <c r="Y5" s="232" t="s">
        <v>51</v>
      </c>
      <c r="Z5" s="233"/>
      <c r="AA5" s="233"/>
      <c r="AB5" s="233"/>
      <c r="AC5" s="233"/>
      <c r="AD5" s="233"/>
      <c r="AE5" s="231"/>
      <c r="AG5" s="229" t="s">
        <v>50</v>
      </c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1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</row>
    <row r="6" spans="3:47" ht="15.75" thickBot="1">
      <c r="C6" s="66"/>
      <c r="D6" s="146"/>
      <c r="E6" s="64" t="s">
        <v>32</v>
      </c>
      <c r="F6" s="75" t="s">
        <v>1</v>
      </c>
      <c r="G6" s="337">
        <v>5.6</v>
      </c>
      <c r="H6" s="338"/>
      <c r="I6" s="339"/>
      <c r="J6" s="405" t="s">
        <v>2</v>
      </c>
      <c r="K6" s="406"/>
      <c r="L6" s="406"/>
      <c r="M6" s="407">
        <v>44912</v>
      </c>
      <c r="N6" s="407"/>
      <c r="O6" s="407"/>
      <c r="P6" s="408"/>
      <c r="Q6" s="241" t="s">
        <v>3</v>
      </c>
      <c r="R6" s="242"/>
      <c r="S6" s="409" t="s">
        <v>57</v>
      </c>
      <c r="T6" s="410"/>
      <c r="U6" s="410"/>
      <c r="V6" s="411"/>
      <c r="AU6" t="s">
        <v>20</v>
      </c>
    </row>
    <row r="7" spans="3:73" ht="15.75" thickBot="1">
      <c r="C7" s="24"/>
      <c r="D7" s="154" t="s">
        <v>40</v>
      </c>
      <c r="E7" s="330" t="s">
        <v>4</v>
      </c>
      <c r="F7" s="329" t="s">
        <v>5</v>
      </c>
      <c r="G7" s="397" t="s">
        <v>6</v>
      </c>
      <c r="H7" s="398"/>
      <c r="I7" s="399" t="s">
        <v>7</v>
      </c>
      <c r="J7" s="398"/>
      <c r="K7" s="399" t="s">
        <v>8</v>
      </c>
      <c r="L7" s="398"/>
      <c r="M7" s="399" t="s">
        <v>9</v>
      </c>
      <c r="N7" s="398"/>
      <c r="O7" s="395"/>
      <c r="P7" s="396"/>
      <c r="Q7" s="25" t="s">
        <v>10</v>
      </c>
      <c r="R7" s="26" t="s">
        <v>11</v>
      </c>
      <c r="S7" s="349" t="s">
        <v>41</v>
      </c>
      <c r="T7" s="356"/>
      <c r="U7" s="357" t="s">
        <v>12</v>
      </c>
      <c r="V7" s="355"/>
      <c r="Y7" s="205" t="s">
        <v>46</v>
      </c>
      <c r="Z7" s="196"/>
      <c r="AA7" s="196"/>
      <c r="AB7" s="200"/>
      <c r="AC7" s="211" t="s">
        <v>45</v>
      </c>
      <c r="AG7" s="124" t="s">
        <v>37</v>
      </c>
      <c r="AI7" s="205" t="s">
        <v>46</v>
      </c>
      <c r="AJ7" s="196"/>
      <c r="AK7" s="196"/>
      <c r="AL7" s="200"/>
      <c r="AM7" s="211" t="s">
        <v>45</v>
      </c>
      <c r="AU7" s="358" t="s">
        <v>6</v>
      </c>
      <c r="AV7" s="359"/>
      <c r="AW7" s="360" t="s">
        <v>7</v>
      </c>
      <c r="AX7" s="361"/>
      <c r="AY7" s="362" t="s">
        <v>8</v>
      </c>
      <c r="AZ7" s="359"/>
      <c r="BA7" s="347" t="s">
        <v>9</v>
      </c>
      <c r="BB7" s="348"/>
      <c r="BC7" s="174" t="s">
        <v>38</v>
      </c>
      <c r="BD7" s="175"/>
      <c r="BE7" s="184" t="s">
        <v>43</v>
      </c>
      <c r="BK7" s="215" t="s">
        <v>44</v>
      </c>
      <c r="BL7" s="216"/>
      <c r="BM7" s="216"/>
      <c r="BN7" s="217"/>
      <c r="BO7" s="217"/>
      <c r="BP7" s="217"/>
      <c r="BQ7" s="217"/>
      <c r="BR7" s="217"/>
      <c r="BS7" s="218" t="s">
        <v>48</v>
      </c>
      <c r="BT7" s="219"/>
      <c r="BU7" s="221" t="s">
        <v>43</v>
      </c>
    </row>
    <row r="8" spans="2:73" ht="15">
      <c r="B8" s="17">
        <f>U8</f>
        <v>1</v>
      </c>
      <c r="C8" s="151" t="s">
        <v>6</v>
      </c>
      <c r="D8" s="155">
        <v>2488</v>
      </c>
      <c r="E8" s="326" t="s">
        <v>92</v>
      </c>
      <c r="F8" s="322" t="s">
        <v>76</v>
      </c>
      <c r="G8" s="320"/>
      <c r="H8" s="67"/>
      <c r="I8" s="70">
        <f>+S18</f>
        <v>3</v>
      </c>
      <c r="J8" s="68">
        <f>+T18</f>
        <v>0</v>
      </c>
      <c r="K8" s="70">
        <f>S14</f>
        <v>3</v>
      </c>
      <c r="L8" s="68">
        <f>T14</f>
        <v>0</v>
      </c>
      <c r="M8" s="70">
        <f>S16</f>
        <v>3</v>
      </c>
      <c r="N8" s="68">
        <f>T16</f>
        <v>0</v>
      </c>
      <c r="O8" s="50"/>
      <c r="P8" s="44"/>
      <c r="Q8" s="125">
        <f>IF(SUM(G8:P8)=0,0,COUNTIF(H8:H11,"3"))</f>
        <v>3</v>
      </c>
      <c r="R8" s="126">
        <f>IF(SUM(H8:Q8)=0,0,COUNTIF(G8:G11,"3"))</f>
        <v>0</v>
      </c>
      <c r="S8" s="363">
        <f>+AC8</f>
        <v>6</v>
      </c>
      <c r="T8" s="364"/>
      <c r="U8" s="365">
        <v>1</v>
      </c>
      <c r="V8" s="366"/>
      <c r="Y8" s="206"/>
      <c r="Z8" s="164">
        <f>IF($S18=3,2,IF($W18=1,0,1))</f>
        <v>2</v>
      </c>
      <c r="AA8" s="164">
        <f>IF($S14=3,2,IF($W14=1,0,1))</f>
        <v>2</v>
      </c>
      <c r="AB8" s="164">
        <f>IF($S16=3,2,IF($W16=1,0,1))</f>
        <v>2</v>
      </c>
      <c r="AC8" s="207">
        <f>SUM(Y8:AB8)</f>
        <v>6</v>
      </c>
      <c r="AD8"/>
      <c r="AG8" s="237"/>
      <c r="AH8" s="161"/>
      <c r="AI8" s="206"/>
      <c r="AJ8" s="164">
        <f>IF($AG18=1,IF($S18=3,2,IF($W18=1,0,1)),"")</f>
      </c>
      <c r="AK8" s="164">
        <f>IF($AG14=1,IF($S14=3,2,IF($W14=1,0,1)),"")</f>
      </c>
      <c r="AL8" s="164">
        <f>IF($AG16=1,IF($S16=3,2,IF($W16=1,0,1)),"")</f>
      </c>
      <c r="AM8" s="207">
        <f>SUM(AI8:AL8)</f>
        <v>0</v>
      </c>
      <c r="AU8" s="176"/>
      <c r="AV8" s="163"/>
      <c r="AW8" s="164">
        <f>IF($AG18=1,S18,"")</f>
      </c>
      <c r="AX8" s="164">
        <f>IF($AG18=1,T18,"")</f>
      </c>
      <c r="AY8" s="164">
        <f>IF($AG14=1,S14,"")</f>
      </c>
      <c r="AZ8" s="164">
        <f>IF($AG14=1,T14,"")</f>
      </c>
      <c r="BA8" s="164">
        <f>IF($AG16=1,S16,"")</f>
      </c>
      <c r="BB8" s="165">
        <f>IF($AG16=1,T16,"")</f>
      </c>
      <c r="BC8" s="167">
        <f>IF(SUM(AU8:BB8)=0,"",SUM(AV8:AV11))</f>
      </c>
      <c r="BD8" s="167">
        <f>IF(SUM(AU8:BB8)=0,"",SUM(AU8:AU11))</f>
      </c>
      <c r="BE8" s="201">
        <f>IF(AG8=1,IF(BC8=0,0,IF(BD8=0,BC8,BC8/BD8)),"")</f>
      </c>
      <c r="BK8" s="189"/>
      <c r="BL8" s="190"/>
      <c r="BM8" s="193">
        <f>IF($AG18=1,U18,0)</f>
        <v>0</v>
      </c>
      <c r="BN8" s="194">
        <f>IF($AG18=1,V18,0)</f>
        <v>0</v>
      </c>
      <c r="BO8" s="193">
        <f>IF($AG14=1,U14,0)</f>
        <v>0</v>
      </c>
      <c r="BP8" s="194">
        <f>IF($AG14=1,V14,0)</f>
        <v>0</v>
      </c>
      <c r="BQ8" s="193">
        <f>IF($AG16=1,U16,0)</f>
        <v>0</v>
      </c>
      <c r="BR8" s="195">
        <f>IF($AG16=1,V16,0)</f>
        <v>0</v>
      </c>
      <c r="BS8" s="212">
        <f>+BM8+BO8+BQ8</f>
        <v>0</v>
      </c>
      <c r="BT8" s="213">
        <f>+BN8+BP8+BR8</f>
        <v>0</v>
      </c>
      <c r="BU8" s="224">
        <f>IF(AG8=1,IF(BS8=0,0,IF(BT8=0,BS8,BS8/BT8)),"")</f>
      </c>
    </row>
    <row r="9" spans="2:73" ht="15">
      <c r="B9" s="17">
        <f>U9</f>
        <v>3</v>
      </c>
      <c r="C9" s="152" t="s">
        <v>7</v>
      </c>
      <c r="D9" s="155">
        <v>2075</v>
      </c>
      <c r="E9" s="327" t="s">
        <v>90</v>
      </c>
      <c r="F9" s="323" t="s">
        <v>83</v>
      </c>
      <c r="G9" s="318">
        <f>+T18</f>
        <v>0</v>
      </c>
      <c r="H9" s="68">
        <f>+S18</f>
        <v>3</v>
      </c>
      <c r="I9" s="71"/>
      <c r="J9" s="67"/>
      <c r="K9" s="70">
        <f>S17</f>
        <v>2</v>
      </c>
      <c r="L9" s="68">
        <f>T17</f>
        <v>3</v>
      </c>
      <c r="M9" s="70">
        <f>S15</f>
        <v>3</v>
      </c>
      <c r="N9" s="68">
        <f>T15</f>
        <v>0</v>
      </c>
      <c r="O9" s="50"/>
      <c r="P9" s="44"/>
      <c r="Q9" s="125">
        <f>IF(SUM(G9:P9)=0,0,COUNTIF(J8:J11,"3"))</f>
        <v>1</v>
      </c>
      <c r="R9" s="126">
        <f>IF(SUM(H9:Q9)=0,0,COUNTIF(I8:I11,"3"))</f>
        <v>2</v>
      </c>
      <c r="S9" s="363">
        <f>+AC9</f>
        <v>4</v>
      </c>
      <c r="T9" s="364"/>
      <c r="U9" s="365">
        <v>3</v>
      </c>
      <c r="V9" s="366"/>
      <c r="Y9" s="164">
        <f>IF($T18=3,2,IF($W18=1,0,1))</f>
        <v>1</v>
      </c>
      <c r="Z9" s="206"/>
      <c r="AA9" s="164">
        <f>IF($S17=3,2,IF($W17=1,0,1))</f>
        <v>1</v>
      </c>
      <c r="AB9" s="164">
        <f>IF($S15=3,2,IF($W15=1,0,1))</f>
        <v>2</v>
      </c>
      <c r="AC9" s="207">
        <f>SUM(Y9:AB9)</f>
        <v>4</v>
      </c>
      <c r="AG9" s="237"/>
      <c r="AH9" s="161"/>
      <c r="AI9" s="164">
        <f>IF($AG18=1,IF($T18=3,2,IF($W18=1,0,1)),"")</f>
      </c>
      <c r="AJ9" s="206"/>
      <c r="AK9" s="164">
        <f>IF($AG17=1,IF($S17=3,2,IF($W17=1,0,1)),"")</f>
      </c>
      <c r="AL9" s="164">
        <f>IF($AG15=1,IF($S15=3,2,IF($W15=1,0,1)),"")</f>
      </c>
      <c r="AM9" s="207">
        <f>SUM(AI9:AL9)</f>
        <v>0</v>
      </c>
      <c r="AU9" s="177">
        <f>IF($AG18=1,T18,"")</f>
      </c>
      <c r="AV9" s="164">
        <f>IF($AG18=1,S18,"")</f>
      </c>
      <c r="AW9" s="162"/>
      <c r="AX9" s="163"/>
      <c r="AY9" s="164">
        <f>IF($AG17=1,S17,"")</f>
      </c>
      <c r="AZ9" s="164">
        <f>IF($AG17=1,T17,"")</f>
      </c>
      <c r="BA9" s="164">
        <f>IF($AG15=1,S15,"")</f>
      </c>
      <c r="BB9" s="165">
        <f>IF($AG15=1,T15,"")</f>
      </c>
      <c r="BC9" s="167">
        <f>IF(SUM(AU9:BB9)=0,"",SUM(AX8:AX11))</f>
      </c>
      <c r="BD9" s="168">
        <f>IF(SUM(AU9:BB9)=0,"",SUM(AW8:AW11))</f>
      </c>
      <c r="BE9" s="201">
        <f>IF(AG9=1,IF(BC9=0,0,IF(BD9=0,BC9,BC9/BD9)),"")</f>
      </c>
      <c r="BK9" s="177">
        <f>IF($AG18=1,V18,0)</f>
        <v>0</v>
      </c>
      <c r="BL9" s="185">
        <f>IF($AG18=1,U18,0)</f>
        <v>0</v>
      </c>
      <c r="BM9" s="187"/>
      <c r="BN9" s="188"/>
      <c r="BO9" s="177">
        <f>IF($AG17=1,U17,0)</f>
        <v>0</v>
      </c>
      <c r="BP9" s="185">
        <f>IF($AG17=1,V17,0)</f>
        <v>0</v>
      </c>
      <c r="BQ9" s="177">
        <f>IF($AG15=1,U15,0)</f>
        <v>0</v>
      </c>
      <c r="BR9" s="165">
        <f>IF($AG15=1,V15,0)</f>
        <v>0</v>
      </c>
      <c r="BS9" s="198">
        <f>+BK9+BO9+BQ9</f>
        <v>0</v>
      </c>
      <c r="BT9" s="214">
        <f>+BL9+BN9+BP9+BR9</f>
        <v>0</v>
      </c>
      <c r="BU9" s="222">
        <f>IF(AG9=1,IF(BS9=0,0,IF(BT9=0,BS9,BS9/BT9)),"")</f>
      </c>
    </row>
    <row r="10" spans="2:73" ht="15">
      <c r="B10" s="17">
        <f>U10</f>
        <v>2</v>
      </c>
      <c r="C10" s="152" t="s">
        <v>8</v>
      </c>
      <c r="D10" s="317">
        <v>2122</v>
      </c>
      <c r="E10" s="319" t="s">
        <v>100</v>
      </c>
      <c r="F10" s="324" t="s">
        <v>76</v>
      </c>
      <c r="G10" s="318">
        <f>+T14</f>
        <v>0</v>
      </c>
      <c r="H10" s="68">
        <f>+S14</f>
        <v>3</v>
      </c>
      <c r="I10" s="70">
        <f>T17</f>
        <v>3</v>
      </c>
      <c r="J10" s="68">
        <f>S17</f>
        <v>2</v>
      </c>
      <c r="K10" s="71"/>
      <c r="L10" s="67"/>
      <c r="M10" s="70">
        <f>S19</f>
        <v>3</v>
      </c>
      <c r="N10" s="68">
        <f>T19</f>
        <v>1</v>
      </c>
      <c r="O10" s="50"/>
      <c r="P10" s="44"/>
      <c r="Q10" s="125">
        <f>IF(SUM(G10:P10)=0,0,COUNTIF(L8:L11,"3"))</f>
        <v>2</v>
      </c>
      <c r="R10" s="126">
        <f>IF(SUM(H10:Q10)=0,0,COUNTIF(K8:K11,"3"))</f>
        <v>1</v>
      </c>
      <c r="S10" s="363">
        <f>+AC10</f>
        <v>5</v>
      </c>
      <c r="T10" s="364"/>
      <c r="U10" s="365">
        <v>2</v>
      </c>
      <c r="V10" s="366"/>
      <c r="Y10" s="164">
        <f>IF($T14=3,2,IF($W14=1,0,1))</f>
        <v>1</v>
      </c>
      <c r="Z10" s="164">
        <f>IF($T17=3,2,IF($W17=1,0,1))</f>
        <v>2</v>
      </c>
      <c r="AA10" s="206"/>
      <c r="AB10" s="164">
        <f>IF($S19=3,2,IF($W19=1,0,1))</f>
        <v>2</v>
      </c>
      <c r="AC10" s="207">
        <f>SUM(Y10:AB10)</f>
        <v>5</v>
      </c>
      <c r="AG10" s="237"/>
      <c r="AH10" s="161"/>
      <c r="AI10" s="164">
        <f>IF($AG14=1,IF($T14=3,2,IF($W14=1,0,1)),"")</f>
      </c>
      <c r="AJ10" s="164">
        <f>IF($AG17=1,IF($T17=3,2,IF($W17=1,0,1)),"")</f>
      </c>
      <c r="AK10" s="206"/>
      <c r="AL10" s="164">
        <f>IF($AG19=1,IF($S19=3,2,IF($W19=1,0,1)),"")</f>
      </c>
      <c r="AM10" s="207">
        <f>SUM(AI10:AL10)</f>
        <v>0</v>
      </c>
      <c r="AU10" s="177">
        <f>IF($AG14=1,T14,"")</f>
      </c>
      <c r="AV10" s="164">
        <f>IF($AG14=1,S14,"")</f>
      </c>
      <c r="AW10" s="164">
        <f>IF($AG17=1,T17,"")</f>
      </c>
      <c r="AX10" s="164">
        <f>IF($AG17=1,S17,"")</f>
      </c>
      <c r="AY10" s="162"/>
      <c r="AZ10" s="163"/>
      <c r="BA10" s="164">
        <f>IF($AG19=1,S19,"")</f>
      </c>
      <c r="BB10" s="165">
        <f>IF($AG19=1,T19,"")</f>
      </c>
      <c r="BC10" s="167">
        <f>IF(SUM(AU10:BB10)=0,"",SUM(AZ8:AZ11))</f>
      </c>
      <c r="BD10" s="169">
        <f>IF(SUM(AU10:BB10)=0,"",SUM(AY8:AY11))</f>
      </c>
      <c r="BE10" s="201">
        <f>IF(AG10=1,IF(BC10=0,0,IF(BD10=0,BC10,BC10/BD10)),"")</f>
      </c>
      <c r="BK10" s="177">
        <f>IF($AG14=1,V14,0)</f>
        <v>0</v>
      </c>
      <c r="BL10" s="185">
        <f>IF($AG14=1,U14,0)</f>
        <v>0</v>
      </c>
      <c r="BM10" s="177">
        <f>IF($AG17=1,V17,0)</f>
        <v>0</v>
      </c>
      <c r="BN10" s="185">
        <f>IF($AG17=1,U17,0)</f>
        <v>0</v>
      </c>
      <c r="BO10" s="189"/>
      <c r="BP10" s="190"/>
      <c r="BQ10" s="177">
        <f>IF($AG19=1,U19,0)</f>
        <v>0</v>
      </c>
      <c r="BR10" s="165">
        <f>IF($AG19=1,V19,0)</f>
        <v>0</v>
      </c>
      <c r="BS10" s="198">
        <f>+BK10+BM10+BQ10</f>
        <v>0</v>
      </c>
      <c r="BT10" s="214">
        <f>+BL10+BN10+BP10+BR10</f>
        <v>0</v>
      </c>
      <c r="BU10" s="222">
        <f>IF(AG10=1,IF(BS10=0,0,IF(BT10=0,BS10,BS10/BT10)),"")</f>
      </c>
    </row>
    <row r="11" spans="2:73" ht="15.75" thickBot="1">
      <c r="B11" s="17">
        <f>U11</f>
        <v>4</v>
      </c>
      <c r="C11" s="153" t="s">
        <v>9</v>
      </c>
      <c r="D11" s="156">
        <v>1860</v>
      </c>
      <c r="E11" s="328" t="s">
        <v>91</v>
      </c>
      <c r="F11" s="325" t="s">
        <v>78</v>
      </c>
      <c r="G11" s="321">
        <f>T16</f>
        <v>0</v>
      </c>
      <c r="H11" s="69">
        <f>S16</f>
        <v>3</v>
      </c>
      <c r="I11" s="72">
        <f>T15</f>
        <v>0</v>
      </c>
      <c r="J11" s="69">
        <f>S15</f>
        <v>3</v>
      </c>
      <c r="K11" s="72">
        <f>T19</f>
        <v>1</v>
      </c>
      <c r="L11" s="69">
        <f>S19</f>
        <v>3</v>
      </c>
      <c r="M11" s="73"/>
      <c r="N11" s="74"/>
      <c r="O11" s="51"/>
      <c r="P11" s="52"/>
      <c r="Q11" s="127">
        <f>IF(SUM(G11:P11)=0,0,COUNTIF(N8:N11,"3"))</f>
        <v>0</v>
      </c>
      <c r="R11" s="128">
        <f>IF(SUM(H11:Q11)=0,0,COUNTIF(M8:M11,"3"))</f>
        <v>3</v>
      </c>
      <c r="S11" s="363">
        <f>+AC11</f>
        <v>3</v>
      </c>
      <c r="T11" s="364"/>
      <c r="U11" s="367">
        <v>4</v>
      </c>
      <c r="V11" s="368"/>
      <c r="Y11" s="164">
        <f>IF($T16=3,2,IF($W16=1,0,1))</f>
        <v>1</v>
      </c>
      <c r="Z11" s="164">
        <f>IF($T15=3,2,IF($W15=1,0,1))</f>
        <v>1</v>
      </c>
      <c r="AA11" s="164">
        <f>IF($T19=3,2,IF($W19=1,0,1))</f>
        <v>1</v>
      </c>
      <c r="AB11" s="206"/>
      <c r="AC11" s="207">
        <f>SUM(Y11:AB11)</f>
        <v>3</v>
      </c>
      <c r="AG11" s="237"/>
      <c r="AH11" s="161"/>
      <c r="AI11" s="164">
        <f>IF($AG16=1,IF($T16=3,2,IF($W16=1,0,1)),"")</f>
      </c>
      <c r="AJ11" s="164">
        <f>IF($AG15=1,IF($T15=3,2,IF($W15=1,0,1)),"")</f>
      </c>
      <c r="AK11" s="164">
        <f>IF($AG19=1,IF($T19=3,2,IF($W19=1,0,1)),"")</f>
      </c>
      <c r="AL11" s="206"/>
      <c r="AM11" s="207">
        <f>SUM(AI11:AL11)</f>
        <v>0</v>
      </c>
      <c r="AU11" s="178">
        <f>IF($AG16=1,T16,"")</f>
      </c>
      <c r="AV11" s="179">
        <f>IF($AG16=1,S16,"")</f>
      </c>
      <c r="AW11" s="179">
        <f>IF($AG15=1,T15,"")</f>
      </c>
      <c r="AX11" s="179">
        <f>IF($AG15=1,S15,"")</f>
      </c>
      <c r="AY11" s="179">
        <f>IF($AG19=1,T19,"")</f>
      </c>
      <c r="AZ11" s="179">
        <f>IF($AG19=1,S19,"")</f>
      </c>
      <c r="BA11" s="180"/>
      <c r="BB11" s="181"/>
      <c r="BC11" s="182">
        <f>IF(SUM(AU11:BB11)=0,"",SUM(BB9:BB13))</f>
      </c>
      <c r="BD11" s="183">
        <f>IF(SUM(AU11:BB11)=0,"",SUM(BA9:BA13))</f>
      </c>
      <c r="BE11" s="201">
        <f>IF(AG11=1,IF(BC11=0,0,IF(BD11=0,BC11,BC11/BD11)),"")</f>
      </c>
      <c r="BK11" s="178">
        <f>IF($AG16=1,V16,0)</f>
        <v>0</v>
      </c>
      <c r="BL11" s="186">
        <f>IF($AG16=1,U16,0)</f>
        <v>0</v>
      </c>
      <c r="BM11" s="178">
        <f>IF($AG15=1,V15,0)</f>
        <v>0</v>
      </c>
      <c r="BN11" s="186">
        <f>IF($AG15=1,U15,0)</f>
        <v>0</v>
      </c>
      <c r="BO11" s="178">
        <f>IF($AG19=1,V19,0)</f>
        <v>0</v>
      </c>
      <c r="BP11" s="186">
        <f>IF($AG19=1,U19,0)</f>
        <v>0</v>
      </c>
      <c r="BQ11" s="191"/>
      <c r="BR11" s="192"/>
      <c r="BS11" s="197">
        <f>+BK11+BM11+BO11</f>
        <v>0</v>
      </c>
      <c r="BT11" s="220">
        <f>+BL11+BN11+BP11+BR11</f>
        <v>0</v>
      </c>
      <c r="BU11" s="223">
        <f>IF(AG11=1,IF(BS11=0,0,IF(BT11=0,BS11,BS11/BT11)),"")</f>
      </c>
    </row>
    <row r="12" spans="3:22" ht="15">
      <c r="C12" s="30"/>
      <c r="D12" s="147"/>
      <c r="E12" s="48" t="s">
        <v>39</v>
      </c>
      <c r="F12" s="3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2"/>
      <c r="V12" s="36"/>
    </row>
    <row r="13" spans="3:30" ht="15.75" thickBot="1">
      <c r="C13" s="33"/>
      <c r="D13" s="147"/>
      <c r="E13" s="47" t="s">
        <v>14</v>
      </c>
      <c r="F13" s="1"/>
      <c r="G13" s="1"/>
      <c r="H13" s="2"/>
      <c r="I13" s="369" t="s">
        <v>15</v>
      </c>
      <c r="J13" s="370"/>
      <c r="K13" s="371" t="s">
        <v>16</v>
      </c>
      <c r="L13" s="370"/>
      <c r="M13" s="371" t="s">
        <v>17</v>
      </c>
      <c r="N13" s="370"/>
      <c r="O13" s="371" t="s">
        <v>18</v>
      </c>
      <c r="P13" s="370"/>
      <c r="Q13" s="371" t="s">
        <v>19</v>
      </c>
      <c r="R13" s="370"/>
      <c r="S13" s="372" t="s">
        <v>20</v>
      </c>
      <c r="T13" s="373"/>
      <c r="U13" s="172" t="s">
        <v>13</v>
      </c>
      <c r="V13" s="173"/>
      <c r="W13" s="236" t="s">
        <v>42</v>
      </c>
      <c r="X13" s="164" t="s">
        <v>52</v>
      </c>
      <c r="Y13" s="164" t="s">
        <v>53</v>
      </c>
      <c r="Z13" s="226"/>
      <c r="AA13" s="226"/>
      <c r="AB13" s="226"/>
      <c r="AC13" s="226"/>
      <c r="AD13" s="226"/>
    </row>
    <row r="14" spans="3:44" ht="15">
      <c r="C14" s="34" t="s">
        <v>21</v>
      </c>
      <c r="D14" s="148"/>
      <c r="E14" s="59" t="str">
        <f>IF(E8&gt;0,E8,0)</f>
        <v>Alex Naumi</v>
      </c>
      <c r="F14" s="53" t="str">
        <f>IF(E10&gt;0,E10,0)</f>
        <v>Rasmus Vesalainen</v>
      </c>
      <c r="G14" s="31"/>
      <c r="H14" s="45"/>
      <c r="I14" s="394">
        <v>5</v>
      </c>
      <c r="J14" s="393"/>
      <c r="K14" s="394">
        <v>7</v>
      </c>
      <c r="L14" s="393"/>
      <c r="M14" s="394">
        <v>6</v>
      </c>
      <c r="N14" s="393"/>
      <c r="O14" s="394"/>
      <c r="P14" s="393"/>
      <c r="Q14" s="392"/>
      <c r="R14" s="393"/>
      <c r="S14" s="129">
        <f aca="true" t="shared" si="0" ref="S14:S19">IF(COUNT(I14:Q14)=0,0,COUNTIF(I14:Q14,"&gt;=0"))</f>
        <v>3</v>
      </c>
      <c r="T14" s="130">
        <f aca="true" t="shared" si="1" ref="T14:T19">IF(COUNTA(I14:Q14)=0,0,(IF(LEFT(I14,1)="-",1,0)+IF(LEFT(K14,1)="-",1,0)+IF(LEFT(M14,1)="-",1,0)+IF(LEFT(O14,1)="-",1,0)+IF(LEFT(Q14,1)="-",1,0)))</f>
        <v>0</v>
      </c>
      <c r="U14" s="35">
        <f aca="true" t="shared" si="2" ref="U14:V19">+AI14+AK14+AM14+AO14+AQ14</f>
        <v>33</v>
      </c>
      <c r="V14" s="5">
        <f t="shared" si="2"/>
        <v>18</v>
      </c>
      <c r="W14" s="237"/>
      <c r="X14" s="253"/>
      <c r="Y14" s="253"/>
      <c r="Z14" s="227"/>
      <c r="AA14" s="227"/>
      <c r="AB14" s="227"/>
      <c r="AC14" s="227"/>
      <c r="AD14" s="227"/>
      <c r="AE14" s="202"/>
      <c r="AG14" s="166">
        <f>IF(AND(AG8=1,AG10=1),1,"")</f>
      </c>
      <c r="AI14" s="6">
        <f aca="true" t="shared" si="3" ref="AI14:AI19">IF(I14="",0,IF(LEFT(I14,1)="-",ABS(I14),(IF(I14&gt;9,I14+2,11))))</f>
        <v>11</v>
      </c>
      <c r="AJ14" s="7">
        <f aca="true" t="shared" si="4" ref="AJ14:AJ19">IF(I14="",0,IF(LEFT(I14,1)="-",(IF(ABS(I14)&gt;9,(ABS(I14)+2),11)),I14))</f>
        <v>5</v>
      </c>
      <c r="AK14" s="6">
        <f aca="true" t="shared" si="5" ref="AK14:AK19">IF(K14="",0,IF(LEFT(K14,1)="-",ABS(K14),(IF(K14&gt;9,K14+2,11))))</f>
        <v>11</v>
      </c>
      <c r="AL14" s="7">
        <f aca="true" t="shared" si="6" ref="AL14:AL19">IF(K14="",0,IF(LEFT(K14,1)="-",(IF(ABS(K14)&gt;9,(ABS(K14)+2),11)),K14))</f>
        <v>7</v>
      </c>
      <c r="AM14" s="6">
        <f aca="true" t="shared" si="7" ref="AM14:AM19">IF(M14="",0,IF(LEFT(M14,1)="-",ABS(M14),(IF(M14&gt;9,M14+2,11))))</f>
        <v>11</v>
      </c>
      <c r="AN14" s="7">
        <f aca="true" t="shared" si="8" ref="AN14:AN19">IF(M14="",0,IF(LEFT(M14,1)="-",(IF(ABS(M14)&gt;9,(ABS(M14)+2),11)),M14))</f>
        <v>6</v>
      </c>
      <c r="AO14" s="6">
        <f aca="true" t="shared" si="9" ref="AO14:AO19">IF(O14="",0,IF(LEFT(O14,1)="-",ABS(O14),(IF(O14&gt;9,O14+2,11))))</f>
        <v>0</v>
      </c>
      <c r="AP14" s="7">
        <f aca="true" t="shared" si="10" ref="AP14:AP19">IF(O14="",0,IF(LEFT(O14,1)="-",(IF(ABS(O14)&gt;9,(ABS(O14)+2),11)),O14))</f>
        <v>0</v>
      </c>
      <c r="AQ14" s="6">
        <f aca="true" t="shared" si="11" ref="AQ14:AQ19">IF(Q14="",0,IF(LEFT(Q14,1)="-",ABS(Q14),(IF(Q14&gt;9,Q14+2,11))))</f>
        <v>0</v>
      </c>
      <c r="AR14" s="7">
        <f>IF(Q14="",0,IF(LEFT(Q14,1)="-",(IF(ABS(Q14)&gt;9,(ABS(Q14)+2),11)),Q14))</f>
        <v>0</v>
      </c>
    </row>
    <row r="15" spans="3:44" ht="15">
      <c r="C15" s="34" t="s">
        <v>22</v>
      </c>
      <c r="D15" s="148"/>
      <c r="E15" s="60" t="str">
        <f>IF(E9&gt;0,E9,0)</f>
        <v>Maria Girlea</v>
      </c>
      <c r="F15" s="54" t="str">
        <f>IF(E11&gt;0,E11,0)</f>
        <v>Jouko Mikkola</v>
      </c>
      <c r="G15" s="8"/>
      <c r="H15" s="4"/>
      <c r="I15" s="378">
        <v>8</v>
      </c>
      <c r="J15" s="379"/>
      <c r="K15" s="381">
        <v>6</v>
      </c>
      <c r="L15" s="379"/>
      <c r="M15" s="378">
        <v>9</v>
      </c>
      <c r="N15" s="379"/>
      <c r="O15" s="378"/>
      <c r="P15" s="379"/>
      <c r="Q15" s="378"/>
      <c r="R15" s="379"/>
      <c r="S15" s="131">
        <f t="shared" si="0"/>
        <v>3</v>
      </c>
      <c r="T15" s="132">
        <f t="shared" si="1"/>
        <v>0</v>
      </c>
      <c r="U15" s="35">
        <f t="shared" si="2"/>
        <v>33</v>
      </c>
      <c r="V15" s="5">
        <f t="shared" si="2"/>
        <v>23</v>
      </c>
      <c r="W15" s="237"/>
      <c r="X15" s="253"/>
      <c r="Y15" s="253"/>
      <c r="Z15" s="227"/>
      <c r="AA15" s="227"/>
      <c r="AB15" s="227"/>
      <c r="AC15" s="227"/>
      <c r="AD15" s="227"/>
      <c r="AE15" s="202"/>
      <c r="AG15" s="166">
        <f>IF(AND(AG9=1,AG11=1),1,"")</f>
      </c>
      <c r="AI15" s="9">
        <f t="shared" si="3"/>
        <v>11</v>
      </c>
      <c r="AJ15" s="10">
        <f t="shared" si="4"/>
        <v>8</v>
      </c>
      <c r="AK15" s="9">
        <f t="shared" si="5"/>
        <v>11</v>
      </c>
      <c r="AL15" s="10">
        <f t="shared" si="6"/>
        <v>6</v>
      </c>
      <c r="AM15" s="9">
        <f t="shared" si="7"/>
        <v>11</v>
      </c>
      <c r="AN15" s="10">
        <f t="shared" si="8"/>
        <v>9</v>
      </c>
      <c r="AO15" s="9">
        <f t="shared" si="9"/>
        <v>0</v>
      </c>
      <c r="AP15" s="10">
        <f t="shared" si="10"/>
        <v>0</v>
      </c>
      <c r="AQ15" s="9">
        <f t="shared" si="11"/>
        <v>0</v>
      </c>
      <c r="AR15" s="10">
        <f>IF(Q15="",0,IF(LEFT(Q15,1)="-",(IF(ABS(Q15)&gt;9,(ABS(Q15)+2),11)),Q15))</f>
        <v>0</v>
      </c>
    </row>
    <row r="16" spans="3:44" ht="15">
      <c r="C16" s="34" t="s">
        <v>23</v>
      </c>
      <c r="D16" s="148"/>
      <c r="E16" s="61" t="str">
        <f>IF(E8&gt;0,E8,0)</f>
        <v>Alex Naumi</v>
      </c>
      <c r="F16" s="55" t="str">
        <f>IF(E11&gt;0,E11,0)</f>
        <v>Jouko Mikkola</v>
      </c>
      <c r="G16" s="8"/>
      <c r="H16" s="46"/>
      <c r="I16" s="378">
        <v>6</v>
      </c>
      <c r="J16" s="379"/>
      <c r="K16" s="378">
        <v>5</v>
      </c>
      <c r="L16" s="379"/>
      <c r="M16" s="378">
        <v>6</v>
      </c>
      <c r="N16" s="379"/>
      <c r="O16" s="378"/>
      <c r="P16" s="379"/>
      <c r="Q16" s="378"/>
      <c r="R16" s="379"/>
      <c r="S16" s="131">
        <f t="shared" si="0"/>
        <v>3</v>
      </c>
      <c r="T16" s="132">
        <f t="shared" si="1"/>
        <v>0</v>
      </c>
      <c r="U16" s="35">
        <f t="shared" si="2"/>
        <v>33</v>
      </c>
      <c r="V16" s="5">
        <f t="shared" si="2"/>
        <v>17</v>
      </c>
      <c r="W16" s="237"/>
      <c r="X16" s="253"/>
      <c r="Y16" s="253"/>
      <c r="Z16" s="227"/>
      <c r="AA16" s="227"/>
      <c r="AB16" s="227"/>
      <c r="AC16" s="227"/>
      <c r="AD16" s="227"/>
      <c r="AE16" s="202"/>
      <c r="AG16" s="166">
        <f>IF(AND(AG8=1,AG11=1),1,"")</f>
      </c>
      <c r="AI16" s="9">
        <f t="shared" si="3"/>
        <v>11</v>
      </c>
      <c r="AJ16" s="10">
        <f t="shared" si="4"/>
        <v>6</v>
      </c>
      <c r="AK16" s="9">
        <f t="shared" si="5"/>
        <v>11</v>
      </c>
      <c r="AL16" s="10">
        <f t="shared" si="6"/>
        <v>5</v>
      </c>
      <c r="AM16" s="9">
        <f t="shared" si="7"/>
        <v>11</v>
      </c>
      <c r="AN16" s="10">
        <f t="shared" si="8"/>
        <v>6</v>
      </c>
      <c r="AO16" s="9">
        <f t="shared" si="9"/>
        <v>0</v>
      </c>
      <c r="AP16" s="10">
        <f t="shared" si="10"/>
        <v>0</v>
      </c>
      <c r="AQ16" s="9">
        <f t="shared" si="11"/>
        <v>0</v>
      </c>
      <c r="AR16" s="10">
        <f>IF(Q16="",0,IF(LEFT(Q16,1)="-",(IF(ABS(Q16)&gt;9,(ABS(Q16)+2),11)),Q16))</f>
        <v>0</v>
      </c>
    </row>
    <row r="17" spans="3:47" ht="15">
      <c r="C17" s="34" t="s">
        <v>24</v>
      </c>
      <c r="D17" s="148"/>
      <c r="E17" s="61" t="str">
        <f>IF(E9&gt;0,E9,0)</f>
        <v>Maria Girlea</v>
      </c>
      <c r="F17" s="55" t="str">
        <f>IF(E10&gt;0,E10,0)</f>
        <v>Rasmus Vesalainen</v>
      </c>
      <c r="G17" s="8"/>
      <c r="H17" s="46"/>
      <c r="I17" s="378">
        <v>-7</v>
      </c>
      <c r="J17" s="379"/>
      <c r="K17" s="378">
        <v>9</v>
      </c>
      <c r="L17" s="379"/>
      <c r="M17" s="378">
        <v>-11</v>
      </c>
      <c r="N17" s="379"/>
      <c r="O17" s="378">
        <v>9</v>
      </c>
      <c r="P17" s="379"/>
      <c r="Q17" s="378">
        <v>-4</v>
      </c>
      <c r="R17" s="379"/>
      <c r="S17" s="131">
        <f t="shared" si="0"/>
        <v>2</v>
      </c>
      <c r="T17" s="132">
        <f t="shared" si="1"/>
        <v>3</v>
      </c>
      <c r="U17" s="35">
        <f t="shared" si="2"/>
        <v>44</v>
      </c>
      <c r="V17" s="5">
        <f t="shared" si="2"/>
        <v>53</v>
      </c>
      <c r="W17" s="237"/>
      <c r="X17" s="253"/>
      <c r="Y17" s="253"/>
      <c r="Z17" s="227"/>
      <c r="AA17" s="227"/>
      <c r="AB17" s="227"/>
      <c r="AC17" s="227"/>
      <c r="AD17" s="227"/>
      <c r="AE17" s="202"/>
      <c r="AG17" s="166">
        <f>IF(AND(AG9=1,AG10=1),1,"")</f>
      </c>
      <c r="AI17" s="9">
        <f t="shared" si="3"/>
        <v>7</v>
      </c>
      <c r="AJ17" s="10">
        <f t="shared" si="4"/>
        <v>11</v>
      </c>
      <c r="AK17" s="9">
        <f t="shared" si="5"/>
        <v>11</v>
      </c>
      <c r="AL17" s="10">
        <f t="shared" si="6"/>
        <v>9</v>
      </c>
      <c r="AM17" s="9">
        <f t="shared" si="7"/>
        <v>11</v>
      </c>
      <c r="AN17" s="10">
        <f t="shared" si="8"/>
        <v>13</v>
      </c>
      <c r="AO17" s="9">
        <f t="shared" si="9"/>
        <v>11</v>
      </c>
      <c r="AP17" s="10">
        <f t="shared" si="10"/>
        <v>9</v>
      </c>
      <c r="AQ17" s="9">
        <f t="shared" si="11"/>
        <v>4</v>
      </c>
      <c r="AR17" s="10">
        <f>IF(Q17="",0,IF(LEFT(Q17,1)="-",(IF(ABS(Q17)&gt;9,(ABS(Q17)+2),11)),Q17))</f>
        <v>11</v>
      </c>
      <c r="AU17" s="315"/>
    </row>
    <row r="18" spans="3:44" ht="15">
      <c r="C18" s="34" t="s">
        <v>25</v>
      </c>
      <c r="D18" s="148"/>
      <c r="E18" s="60" t="str">
        <f>IF(E8&gt;0,E8,0)</f>
        <v>Alex Naumi</v>
      </c>
      <c r="F18" s="54" t="str">
        <f>IF(E9&gt;0,E9,0)</f>
        <v>Maria Girlea</v>
      </c>
      <c r="G18" s="8"/>
      <c r="H18" s="4"/>
      <c r="I18" s="381">
        <v>4</v>
      </c>
      <c r="J18" s="379"/>
      <c r="K18" s="378">
        <v>6</v>
      </c>
      <c r="L18" s="379"/>
      <c r="M18" s="381">
        <v>5</v>
      </c>
      <c r="N18" s="379"/>
      <c r="O18" s="378"/>
      <c r="P18" s="379"/>
      <c r="Q18" s="378"/>
      <c r="R18" s="379"/>
      <c r="S18" s="131">
        <f t="shared" si="0"/>
        <v>3</v>
      </c>
      <c r="T18" s="132">
        <f t="shared" si="1"/>
        <v>0</v>
      </c>
      <c r="U18" s="35">
        <f t="shared" si="2"/>
        <v>33</v>
      </c>
      <c r="V18" s="5">
        <f t="shared" si="2"/>
        <v>15</v>
      </c>
      <c r="W18" s="237"/>
      <c r="X18" s="253"/>
      <c r="Y18" s="253"/>
      <c r="Z18" s="227"/>
      <c r="AA18" s="227"/>
      <c r="AB18" s="227"/>
      <c r="AC18" s="227"/>
      <c r="AD18" s="227"/>
      <c r="AE18" s="202"/>
      <c r="AG18" s="166">
        <f>IF(AND(AG8=1,AG9=1),1,"")</f>
      </c>
      <c r="AI18" s="9">
        <f t="shared" si="3"/>
        <v>11</v>
      </c>
      <c r="AJ18" s="10">
        <f t="shared" si="4"/>
        <v>4</v>
      </c>
      <c r="AK18" s="9">
        <f t="shared" si="5"/>
        <v>11</v>
      </c>
      <c r="AL18" s="10">
        <f t="shared" si="6"/>
        <v>6</v>
      </c>
      <c r="AM18" s="9">
        <f t="shared" si="7"/>
        <v>11</v>
      </c>
      <c r="AN18" s="10">
        <f t="shared" si="8"/>
        <v>5</v>
      </c>
      <c r="AO18" s="9">
        <f t="shared" si="9"/>
        <v>0</v>
      </c>
      <c r="AP18" s="10">
        <f t="shared" si="10"/>
        <v>0</v>
      </c>
      <c r="AQ18" s="9">
        <f t="shared" si="11"/>
        <v>0</v>
      </c>
      <c r="AR18" s="10">
        <f>IF(Q18="",0,IF(LEFT(Q18,1)="-",(IF(ABS(Q18)&gt;9,(ABS(Q18)+2),11)),Q18))</f>
        <v>0</v>
      </c>
    </row>
    <row r="19" spans="3:44" ht="15.75" thickBot="1">
      <c r="C19" s="37" t="s">
        <v>26</v>
      </c>
      <c r="D19" s="149"/>
      <c r="E19" s="62" t="str">
        <f>IF(E10&gt;0,E10,0)</f>
        <v>Rasmus Vesalainen</v>
      </c>
      <c r="F19" s="56" t="str">
        <f>IF(E11&gt;0,E11,0)</f>
        <v>Jouko Mikkola</v>
      </c>
      <c r="G19" s="1"/>
      <c r="H19" s="13"/>
      <c r="I19" s="382">
        <v>8</v>
      </c>
      <c r="J19" s="383"/>
      <c r="K19" s="382">
        <v>-6</v>
      </c>
      <c r="L19" s="383"/>
      <c r="M19" s="382">
        <v>6</v>
      </c>
      <c r="N19" s="383"/>
      <c r="O19" s="382">
        <v>6</v>
      </c>
      <c r="P19" s="383"/>
      <c r="Q19" s="382"/>
      <c r="R19" s="383"/>
      <c r="S19" s="133">
        <f t="shared" si="0"/>
        <v>3</v>
      </c>
      <c r="T19" s="134">
        <f t="shared" si="1"/>
        <v>1</v>
      </c>
      <c r="U19" s="243">
        <f t="shared" si="2"/>
        <v>39</v>
      </c>
      <c r="V19" s="244">
        <f t="shared" si="2"/>
        <v>31</v>
      </c>
      <c r="W19" s="237"/>
      <c r="X19" s="253"/>
      <c r="Y19" s="253"/>
      <c r="Z19" s="227"/>
      <c r="AA19" s="227"/>
      <c r="AB19" s="227"/>
      <c r="AC19" s="227"/>
      <c r="AD19" s="227"/>
      <c r="AE19" s="202"/>
      <c r="AG19" s="166">
        <f>IF(AND(AG10=1,AG11=1),1,"")</f>
      </c>
      <c r="AI19" s="11">
        <f t="shared" si="3"/>
        <v>11</v>
      </c>
      <c r="AJ19" s="12">
        <f t="shared" si="4"/>
        <v>8</v>
      </c>
      <c r="AK19" s="11">
        <f t="shared" si="5"/>
        <v>6</v>
      </c>
      <c r="AL19" s="12">
        <f t="shared" si="6"/>
        <v>11</v>
      </c>
      <c r="AM19" s="11">
        <f t="shared" si="7"/>
        <v>11</v>
      </c>
      <c r="AN19" s="12">
        <f t="shared" si="8"/>
        <v>6</v>
      </c>
      <c r="AO19" s="11">
        <f t="shared" si="9"/>
        <v>11</v>
      </c>
      <c r="AP19" s="12">
        <f t="shared" si="10"/>
        <v>6</v>
      </c>
      <c r="AQ19" s="11">
        <f t="shared" si="11"/>
        <v>0</v>
      </c>
      <c r="AR19" s="12">
        <f>IF(Q19=0,0,IF(LEFT(Q19,1)="-",(IF(ABS(Q19)&gt;9,(ABS(Q19)+2),11)),Q19))</f>
        <v>0</v>
      </c>
    </row>
    <row r="20" spans="24:31" ht="15">
      <c r="X20" s="228"/>
      <c r="Y20" s="228"/>
      <c r="Z20" s="228"/>
      <c r="AA20" s="228"/>
      <c r="AB20" s="228"/>
      <c r="AC20" s="228"/>
      <c r="AD20" s="228"/>
      <c r="AE20" s="202"/>
    </row>
    <row r="21" spans="24:31" ht="15.75" thickBot="1">
      <c r="X21" s="228"/>
      <c r="Y21" s="228"/>
      <c r="Z21" s="228"/>
      <c r="AA21" s="228"/>
      <c r="AB21" s="228"/>
      <c r="AC21" s="228"/>
      <c r="AD21" s="228"/>
      <c r="AE21" s="202"/>
    </row>
    <row r="22" spans="3:31" ht="15">
      <c r="C22" s="65"/>
      <c r="D22" s="145"/>
      <c r="E22" s="122" t="str">
        <f>$E$5</f>
        <v>TOP16-finaali</v>
      </c>
      <c r="F22" s="18"/>
      <c r="G22" s="18"/>
      <c r="H22" s="18"/>
      <c r="I22" s="19"/>
      <c r="J22" s="18"/>
      <c r="K22" s="20"/>
      <c r="L22" s="20"/>
      <c r="M22" s="331"/>
      <c r="N22" s="332"/>
      <c r="O22" s="332"/>
      <c r="P22" s="333"/>
      <c r="Q22" s="21" t="s">
        <v>0</v>
      </c>
      <c r="R22" s="22"/>
      <c r="S22" s="334" t="s">
        <v>29</v>
      </c>
      <c r="T22" s="335"/>
      <c r="U22" s="335"/>
      <c r="V22" s="336"/>
      <c r="X22" s="228"/>
      <c r="Y22" s="228"/>
      <c r="Z22" s="228"/>
      <c r="AA22" s="228"/>
      <c r="AB22" s="228"/>
      <c r="AC22" s="228"/>
      <c r="AD22" s="228"/>
      <c r="AE22" s="202"/>
    </row>
    <row r="23" spans="3:47" ht="15.75" thickBot="1">
      <c r="C23" s="66"/>
      <c r="D23" s="150"/>
      <c r="E23" s="123" t="str">
        <f>$E$6</f>
        <v>SPTL</v>
      </c>
      <c r="F23" s="75" t="s">
        <v>1</v>
      </c>
      <c r="G23" s="385">
        <v>7.8</v>
      </c>
      <c r="H23" s="386"/>
      <c r="I23" s="387"/>
      <c r="J23" s="388" t="s">
        <v>2</v>
      </c>
      <c r="K23" s="341"/>
      <c r="L23" s="341"/>
      <c r="M23" s="342">
        <f>$M$6</f>
        <v>44912</v>
      </c>
      <c r="N23" s="342"/>
      <c r="O23" s="342"/>
      <c r="P23" s="343"/>
      <c r="Q23" s="76" t="s">
        <v>3</v>
      </c>
      <c r="R23" s="77"/>
      <c r="S23" s="389" t="str">
        <f>$S$6</f>
        <v>11:00</v>
      </c>
      <c r="T23" s="390"/>
      <c r="U23" s="390"/>
      <c r="V23" s="391"/>
      <c r="X23" s="228"/>
      <c r="Y23" s="228"/>
      <c r="Z23" s="228"/>
      <c r="AA23" s="228"/>
      <c r="AB23" s="228"/>
      <c r="AC23" s="228"/>
      <c r="AD23" s="228"/>
      <c r="AE23" s="202"/>
      <c r="AU23" t="s">
        <v>20</v>
      </c>
    </row>
    <row r="24" spans="3:73" ht="15.75" thickBot="1">
      <c r="C24" s="24"/>
      <c r="D24" s="154" t="s">
        <v>40</v>
      </c>
      <c r="E24" s="199" t="s">
        <v>4</v>
      </c>
      <c r="F24" s="116" t="s">
        <v>5</v>
      </c>
      <c r="G24" s="349" t="s">
        <v>6</v>
      </c>
      <c r="H24" s="350"/>
      <c r="I24" s="351" t="s">
        <v>7</v>
      </c>
      <c r="J24" s="352"/>
      <c r="K24" s="353" t="s">
        <v>8</v>
      </c>
      <c r="L24" s="350"/>
      <c r="M24" s="351" t="s">
        <v>9</v>
      </c>
      <c r="N24" s="352"/>
      <c r="O24" s="354"/>
      <c r="P24" s="355"/>
      <c r="Q24" s="25" t="s">
        <v>10</v>
      </c>
      <c r="R24" s="26" t="s">
        <v>11</v>
      </c>
      <c r="S24" s="349" t="s">
        <v>41</v>
      </c>
      <c r="T24" s="356"/>
      <c r="U24" s="357" t="s">
        <v>12</v>
      </c>
      <c r="V24" s="355"/>
      <c r="Y24" s="205" t="s">
        <v>46</v>
      </c>
      <c r="Z24" s="196"/>
      <c r="AA24" s="196"/>
      <c r="AB24" s="200"/>
      <c r="AC24" s="211" t="s">
        <v>45</v>
      </c>
      <c r="AD24" s="228"/>
      <c r="AE24" s="202"/>
      <c r="AG24" s="124" t="s">
        <v>37</v>
      </c>
      <c r="AI24" s="205" t="s">
        <v>46</v>
      </c>
      <c r="AJ24" s="196"/>
      <c r="AK24" s="196"/>
      <c r="AL24" s="200"/>
      <c r="AM24" s="211" t="s">
        <v>45</v>
      </c>
      <c r="AU24" s="358" t="s">
        <v>6</v>
      </c>
      <c r="AV24" s="359"/>
      <c r="AW24" s="360" t="s">
        <v>7</v>
      </c>
      <c r="AX24" s="361"/>
      <c r="AY24" s="362" t="s">
        <v>8</v>
      </c>
      <c r="AZ24" s="359"/>
      <c r="BA24" s="347" t="s">
        <v>9</v>
      </c>
      <c r="BB24" s="348"/>
      <c r="BC24" s="174" t="s">
        <v>38</v>
      </c>
      <c r="BD24" s="175"/>
      <c r="BE24" s="184" t="s">
        <v>43</v>
      </c>
      <c r="BK24" s="215" t="s">
        <v>44</v>
      </c>
      <c r="BL24" s="216"/>
      <c r="BM24" s="216"/>
      <c r="BN24" s="217"/>
      <c r="BO24" s="217"/>
      <c r="BP24" s="217"/>
      <c r="BQ24" s="217"/>
      <c r="BR24" s="217"/>
      <c r="BS24" s="218" t="s">
        <v>48</v>
      </c>
      <c r="BT24" s="219"/>
      <c r="BU24" s="221" t="s">
        <v>43</v>
      </c>
    </row>
    <row r="25" spans="2:73" ht="15">
      <c r="B25" s="17">
        <f>U25</f>
        <v>2</v>
      </c>
      <c r="C25" s="27" t="s">
        <v>6</v>
      </c>
      <c r="D25" s="155">
        <v>2397</v>
      </c>
      <c r="E25" s="57" t="s">
        <v>79</v>
      </c>
      <c r="F25" s="119" t="s">
        <v>82</v>
      </c>
      <c r="G25" s="89"/>
      <c r="H25" s="79"/>
      <c r="I25" s="92">
        <f>+S35</f>
        <v>2</v>
      </c>
      <c r="J25" s="80">
        <f>+T35</f>
        <v>3</v>
      </c>
      <c r="K25" s="96">
        <f>S31</f>
        <v>3</v>
      </c>
      <c r="L25" s="55">
        <f>T31</f>
        <v>0</v>
      </c>
      <c r="M25" s="92">
        <f>S33</f>
        <v>3</v>
      </c>
      <c r="N25" s="80">
        <f>T33</f>
        <v>1</v>
      </c>
      <c r="O25" s="55"/>
      <c r="P25" s="81"/>
      <c r="Q25" s="125">
        <f>IF(SUM(G25:P25)=0,0,COUNTIF(H25:H28,"3"))</f>
        <v>2</v>
      </c>
      <c r="R25" s="126">
        <f>IF(SUM(H25:Q25)=0,0,COUNTIF(G25:G28,"3"))</f>
        <v>1</v>
      </c>
      <c r="S25" s="363">
        <f>+AC25</f>
        <v>5</v>
      </c>
      <c r="T25" s="364"/>
      <c r="U25" s="365">
        <v>2</v>
      </c>
      <c r="V25" s="366"/>
      <c r="Y25" s="206"/>
      <c r="Z25" s="164">
        <f>IF($S35=3,2,IF($W35=1,0,1))</f>
        <v>1</v>
      </c>
      <c r="AA25" s="164">
        <f>IF($S31=3,2,IF($W31=1,0,1))</f>
        <v>2</v>
      </c>
      <c r="AB25" s="164">
        <f>IF($S33=3,2,IF($W33=1,0,1))</f>
        <v>2</v>
      </c>
      <c r="AC25" s="207">
        <f>SUM(Y25:AB25)</f>
        <v>5</v>
      </c>
      <c r="AD25" s="228"/>
      <c r="AE25" s="202"/>
      <c r="AG25" s="237"/>
      <c r="AH25" s="161"/>
      <c r="AI25" s="206"/>
      <c r="AJ25" s="164">
        <f>IF($AG35=1,IF($S35=3,2,IF($W35=1,0,1)),"")</f>
      </c>
      <c r="AK25" s="164">
        <f>IF($AG31=1,IF($S31=3,2,IF($W31=1,0,1)),"")</f>
      </c>
      <c r="AL25" s="164">
        <f>IF($AG33=1,IF($S33=3,2,IF($W33=1,0,1)),"")</f>
      </c>
      <c r="AM25" s="207">
        <f>SUM(AI25:AL25)</f>
        <v>0</v>
      </c>
      <c r="AU25" s="176"/>
      <c r="AV25" s="163"/>
      <c r="AW25" s="164">
        <f>IF($AG35=1,S35,"")</f>
      </c>
      <c r="AX25" s="164">
        <f>IF($AG35=1,T35,"")</f>
      </c>
      <c r="AY25" s="164">
        <f>IF($AG31=1,S31,"")</f>
      </c>
      <c r="AZ25" s="164">
        <f>IF($AG31=1,T31,"")</f>
      </c>
      <c r="BA25" s="164">
        <f>IF($AG33=1,S33,"")</f>
      </c>
      <c r="BB25" s="165">
        <f>IF($AG33=1,T33,"")</f>
      </c>
      <c r="BC25" s="167">
        <f>IF(SUM(AU25:BB25)=0,"",SUM(AV25:AV28))</f>
      </c>
      <c r="BD25" s="167">
        <f>IF(SUM(AU25:BB25)=0,"",SUM(AU25:AU28))</f>
      </c>
      <c r="BE25" s="201">
        <f>IF(AG25=1,IF(BC25=0,0,IF(BD25=0,BC25,BC25/BD25)),"")</f>
      </c>
      <c r="BK25" s="189"/>
      <c r="BL25" s="190"/>
      <c r="BM25" s="193">
        <f>IF($AG35=1,U35,0)</f>
        <v>0</v>
      </c>
      <c r="BN25" s="194">
        <f>IF($AG35=1,V35,0)</f>
        <v>0</v>
      </c>
      <c r="BO25" s="193">
        <f>IF($AG31=1,U31,0)</f>
        <v>0</v>
      </c>
      <c r="BP25" s="194">
        <f>IF($AG31=1,V31,0)</f>
        <v>0</v>
      </c>
      <c r="BQ25" s="193">
        <f>IF($AG33=1,U33,0)</f>
        <v>0</v>
      </c>
      <c r="BR25" s="195">
        <f>IF($AG33=1,V33,0)</f>
        <v>0</v>
      </c>
      <c r="BS25" s="198">
        <f>+BM25+BO25+BQ25</f>
        <v>0</v>
      </c>
      <c r="BT25" s="194">
        <f>+BN25+BP25+BR25</f>
        <v>0</v>
      </c>
      <c r="BU25" s="224">
        <f>IF(AG25=1,IF(BS25=0,0,IF(BT25=0,BS25,BS25/BT25)),"")</f>
      </c>
    </row>
    <row r="26" spans="2:73" ht="15">
      <c r="B26" s="17">
        <f>U26</f>
        <v>1</v>
      </c>
      <c r="C26" s="28" t="s">
        <v>7</v>
      </c>
      <c r="D26" s="155">
        <v>2164</v>
      </c>
      <c r="E26" s="57" t="s">
        <v>93</v>
      </c>
      <c r="F26" s="119" t="s">
        <v>84</v>
      </c>
      <c r="G26" s="90">
        <f>+T35</f>
        <v>3</v>
      </c>
      <c r="H26" s="54">
        <f>+S35</f>
        <v>2</v>
      </c>
      <c r="I26" s="93"/>
      <c r="J26" s="82"/>
      <c r="K26" s="97">
        <f>S34</f>
        <v>3</v>
      </c>
      <c r="L26" s="54">
        <f>T34</f>
        <v>0</v>
      </c>
      <c r="M26" s="94">
        <f>S32</f>
        <v>3</v>
      </c>
      <c r="N26" s="83">
        <f>T32</f>
        <v>1</v>
      </c>
      <c r="O26" s="54"/>
      <c r="P26" s="84"/>
      <c r="Q26" s="125">
        <f>IF(SUM(G26:P26)=0,0,COUNTIF(J25:J28,"3"))</f>
        <v>3</v>
      </c>
      <c r="R26" s="126">
        <f>IF(SUM(H26:Q26)=0,0,COUNTIF(I25:I28,"3"))</f>
        <v>0</v>
      </c>
      <c r="S26" s="363">
        <f>+AC26</f>
        <v>6</v>
      </c>
      <c r="T26" s="364"/>
      <c r="U26" s="365">
        <v>1</v>
      </c>
      <c r="V26" s="366"/>
      <c r="Y26" s="164">
        <f>IF($T35=3,2,IF($W35=1,0,1))</f>
        <v>2</v>
      </c>
      <c r="Z26" s="206"/>
      <c r="AA26" s="164">
        <f>IF($S34=3,2,IF($W34=1,0,1))</f>
        <v>2</v>
      </c>
      <c r="AB26" s="164">
        <f>IF($S32=3,2,IF($W32=1,0,1))</f>
        <v>2</v>
      </c>
      <c r="AC26" s="207">
        <f>SUM(Y26:AB26)</f>
        <v>6</v>
      </c>
      <c r="AD26" s="228"/>
      <c r="AE26" s="202"/>
      <c r="AG26" s="237"/>
      <c r="AH26" s="161"/>
      <c r="AI26" s="164">
        <f>IF($AG35=1,IF($T35=3,2,IF($W35=1,0,1)),"")</f>
      </c>
      <c r="AJ26" s="206"/>
      <c r="AK26" s="164">
        <f>IF($AG34=1,IF($S34=3,2,IF($W34=1,0,1)),"")</f>
      </c>
      <c r="AL26" s="164">
        <f>IF($AG32=1,IF($S32=3,2,IF($W32=1,0,1)),"")</f>
      </c>
      <c r="AM26" s="207">
        <f>SUM(AI26:AL26)</f>
        <v>0</v>
      </c>
      <c r="AU26" s="177">
        <f>IF($AG35=1,T35,"")</f>
      </c>
      <c r="AV26" s="164">
        <f>IF($AG35=1,S35,"")</f>
      </c>
      <c r="AW26" s="162"/>
      <c r="AX26" s="163"/>
      <c r="AY26" s="164">
        <f>IF($AG34=1,S34,"")</f>
      </c>
      <c r="AZ26" s="164">
        <f>IF($AG34=1,T34,"")</f>
      </c>
      <c r="BA26" s="164">
        <f>IF($AG32=1,S32,"")</f>
      </c>
      <c r="BB26" s="165">
        <f>IF($AG32=1,T32,"")</f>
      </c>
      <c r="BC26" s="167">
        <f>IF(SUM(AU26:BB26)=0,"",SUM(AX25:AX28))</f>
      </c>
      <c r="BD26" s="168">
        <f>IF(SUM(AU26:BB26)=0,"",SUM(AW25:AW28))</f>
      </c>
      <c r="BE26" s="201">
        <f>IF(AG26=1,IF(BC26=0,0,IF(BD26=0,BC26,BC26/BD26)),"")</f>
      </c>
      <c r="BK26" s="177">
        <f>IF($AG35=1,V35,0)</f>
        <v>0</v>
      </c>
      <c r="BL26" s="185">
        <f>IF($AG35=1,U35,0)</f>
        <v>0</v>
      </c>
      <c r="BM26" s="187"/>
      <c r="BN26" s="188"/>
      <c r="BO26" s="177">
        <f>IF($AG34=1,U34,0)</f>
        <v>0</v>
      </c>
      <c r="BP26" s="185">
        <f>IF($AG34=1,V34,0)</f>
        <v>0</v>
      </c>
      <c r="BQ26" s="177">
        <f>IF($AG32=1,U32,0)</f>
        <v>0</v>
      </c>
      <c r="BR26" s="165">
        <f>IF($AG32=1,V32,0)</f>
        <v>0</v>
      </c>
      <c r="BS26" s="198">
        <f>+BK26+BO26+BQ26</f>
        <v>0</v>
      </c>
      <c r="BT26" s="214">
        <f>+BL26+BN26+BP26+BR26</f>
        <v>0</v>
      </c>
      <c r="BU26" s="222">
        <f>IF(AG26=1,IF(BS26=0,0,IF(BT26=0,BS26,BS26/BT26)),"")</f>
      </c>
    </row>
    <row r="27" spans="2:73" ht="15">
      <c r="B27" s="17">
        <f>U27</f>
        <v>3</v>
      </c>
      <c r="C27" s="28" t="s">
        <v>8</v>
      </c>
      <c r="D27" s="155">
        <v>2144</v>
      </c>
      <c r="E27" s="57" t="s">
        <v>81</v>
      </c>
      <c r="F27" s="120" t="s">
        <v>76</v>
      </c>
      <c r="G27" s="90">
        <f>+T31</f>
        <v>0</v>
      </c>
      <c r="H27" s="54">
        <f>+S31</f>
        <v>3</v>
      </c>
      <c r="I27" s="94">
        <f>T34</f>
        <v>0</v>
      </c>
      <c r="J27" s="83">
        <f>S34</f>
        <v>3</v>
      </c>
      <c r="K27" s="98"/>
      <c r="L27" s="85"/>
      <c r="M27" s="94">
        <f>S36</f>
        <v>3</v>
      </c>
      <c r="N27" s="83">
        <f>T36</f>
        <v>2</v>
      </c>
      <c r="O27" s="54"/>
      <c r="P27" s="84"/>
      <c r="Q27" s="125">
        <f>IF(SUM(G27:P27)=0,0,COUNTIF(L25:L28,"3"))</f>
        <v>1</v>
      </c>
      <c r="R27" s="126">
        <f>IF(SUM(H27:Q27)=0,0,COUNTIF(K25:K28,"3"))</f>
        <v>2</v>
      </c>
      <c r="S27" s="363">
        <f>+AC27</f>
        <v>4</v>
      </c>
      <c r="T27" s="364"/>
      <c r="U27" s="365">
        <v>3</v>
      </c>
      <c r="V27" s="366"/>
      <c r="Y27" s="164">
        <f>IF($T31=3,2,IF($W31=1,0,1))</f>
        <v>1</v>
      </c>
      <c r="Z27" s="164">
        <f>IF($T34=3,2,IF($W34=1,0,1))</f>
        <v>1</v>
      </c>
      <c r="AA27" s="206"/>
      <c r="AB27" s="164">
        <f>IF($S36=3,2,IF($W36=1,0,1))</f>
        <v>2</v>
      </c>
      <c r="AC27" s="207">
        <f>SUM(Y27:AB27)</f>
        <v>4</v>
      </c>
      <c r="AD27" s="228"/>
      <c r="AE27" s="202"/>
      <c r="AG27" s="237"/>
      <c r="AH27" s="161"/>
      <c r="AI27" s="164">
        <f>IF($AG31=1,IF($T31=3,2,IF($W31=1,0,1)),"")</f>
      </c>
      <c r="AJ27" s="164">
        <f>IF($AG34=1,IF($T34=3,2,IF($W34=1,0,1)),"")</f>
      </c>
      <c r="AK27" s="206"/>
      <c r="AL27" s="164">
        <f>IF($AG36=1,IF($S36=3,2,IF($W36=1,0,1)),"")</f>
      </c>
      <c r="AM27" s="207">
        <f>SUM(AI27:AL27)</f>
        <v>0</v>
      </c>
      <c r="AU27" s="177">
        <f>IF($AG31=1,T31,"")</f>
      </c>
      <c r="AV27" s="164">
        <f>IF($AG31=1,S31,"")</f>
      </c>
      <c r="AW27" s="164">
        <f>IF($AG34=1,T34,"")</f>
      </c>
      <c r="AX27" s="164">
        <f>IF($AG34=1,S34,"")</f>
      </c>
      <c r="AY27" s="162"/>
      <c r="AZ27" s="163"/>
      <c r="BA27" s="164">
        <f>IF($AG36=1,S36,"")</f>
      </c>
      <c r="BB27" s="165">
        <f>IF($AG36=1,T36,"")</f>
      </c>
      <c r="BC27" s="167">
        <f>IF(SUM(AU27:BB27)=0,"",SUM(AZ25:AZ28))</f>
      </c>
      <c r="BD27" s="169">
        <f>IF(SUM(AU27:BB27)=0,"",SUM(AY25:AY28))</f>
      </c>
      <c r="BE27" s="201">
        <f>IF(AG27=1,IF(BC27=0,0,IF(BD27=0,BC27,BC27/BD27)),"")</f>
      </c>
      <c r="BK27" s="177">
        <f>IF($AG31=1,V31,0)</f>
        <v>0</v>
      </c>
      <c r="BL27" s="185">
        <f>IF($AG31=1,U31,0)</f>
        <v>0</v>
      </c>
      <c r="BM27" s="177">
        <f>IF($AG34=1,V34,0)</f>
        <v>0</v>
      </c>
      <c r="BN27" s="185">
        <f>IF($AG34=1,U34,0)</f>
        <v>0</v>
      </c>
      <c r="BO27" s="189"/>
      <c r="BP27" s="190"/>
      <c r="BQ27" s="177">
        <f>IF($AG36=1,U36,0)</f>
        <v>0</v>
      </c>
      <c r="BR27" s="165">
        <f>IF($AG36=1,V36,0)</f>
        <v>0</v>
      </c>
      <c r="BS27" s="198">
        <f>+BK27+BM27+BQ27</f>
        <v>0</v>
      </c>
      <c r="BT27" s="214">
        <f>+BL27+BN27+BP27+BR27</f>
        <v>0</v>
      </c>
      <c r="BU27" s="222">
        <f>IF(AG27=1,IF(BS27=0,0,IF(BT27=0,BS27,BS27/BT27)),"")</f>
      </c>
    </row>
    <row r="28" spans="2:73" ht="15.75" thickBot="1">
      <c r="B28" s="17">
        <f>U28</f>
        <v>4</v>
      </c>
      <c r="C28" s="29" t="s">
        <v>9</v>
      </c>
      <c r="D28" s="156">
        <v>2128</v>
      </c>
      <c r="E28" s="58" t="s">
        <v>94</v>
      </c>
      <c r="F28" s="121" t="s">
        <v>76</v>
      </c>
      <c r="G28" s="91">
        <f>T33</f>
        <v>1</v>
      </c>
      <c r="H28" s="56">
        <f>S33</f>
        <v>3</v>
      </c>
      <c r="I28" s="95">
        <f>T32</f>
        <v>1</v>
      </c>
      <c r="J28" s="86">
        <f>S32</f>
        <v>3</v>
      </c>
      <c r="K28" s="99">
        <f>T36</f>
        <v>2</v>
      </c>
      <c r="L28" s="56">
        <f>S36</f>
        <v>3</v>
      </c>
      <c r="M28" s="100"/>
      <c r="N28" s="87"/>
      <c r="O28" s="56"/>
      <c r="P28" s="88"/>
      <c r="Q28" s="127">
        <f>IF(SUM(G28:P28)=0,0,COUNTIF(N25:N28,"3"))</f>
        <v>0</v>
      </c>
      <c r="R28" s="128">
        <f>IF(SUM(H28:Q28)=0,0,COUNTIF(M25:M28,"3"))</f>
        <v>3</v>
      </c>
      <c r="S28" s="363">
        <f>+AC28</f>
        <v>3</v>
      </c>
      <c r="T28" s="364"/>
      <c r="U28" s="367">
        <v>4</v>
      </c>
      <c r="V28" s="368"/>
      <c r="Y28" s="164">
        <f>IF($T33=3,2,IF($W33=1,0,1))</f>
        <v>1</v>
      </c>
      <c r="Z28" s="164">
        <f>IF($T32=3,2,IF($W32=1,0,1))</f>
        <v>1</v>
      </c>
      <c r="AA28" s="164">
        <f>IF($T36=3,2,IF($W36=1,0,1))</f>
        <v>1</v>
      </c>
      <c r="AB28" s="206"/>
      <c r="AC28" s="207">
        <f>SUM(Y28:AB28)</f>
        <v>3</v>
      </c>
      <c r="AD28" s="228"/>
      <c r="AE28" s="202"/>
      <c r="AG28" s="237"/>
      <c r="AH28" s="161"/>
      <c r="AI28" s="164">
        <f>IF($AG33=1,IF($T33=3,2,IF($W33=1,0,1)),"")</f>
      </c>
      <c r="AJ28" s="164">
        <f>IF($AG32=1,IF($T32=3,2,IF($W32=1,0,1)),"")</f>
      </c>
      <c r="AK28" s="164">
        <f>IF($AG36=1,IF($T36=3,2,IF($W36=1,0,1)),"")</f>
      </c>
      <c r="AL28" s="206"/>
      <c r="AM28" s="207">
        <f>SUM(AI28:AL28)</f>
        <v>0</v>
      </c>
      <c r="AU28" s="178">
        <f>IF($AG33=1,T33,"")</f>
      </c>
      <c r="AV28" s="179">
        <f>IF($AG33=1,S33,"")</f>
      </c>
      <c r="AW28" s="179">
        <f>IF($AG32=1,T32,"")</f>
      </c>
      <c r="AX28" s="179">
        <f>IF($AG32=1,S32,"")</f>
      </c>
      <c r="AY28" s="179">
        <f>IF($AG36=1,T36,"")</f>
      </c>
      <c r="AZ28" s="179">
        <f>IF($AG36=1,S36,"")</f>
      </c>
      <c r="BA28" s="180"/>
      <c r="BB28" s="181"/>
      <c r="BC28" s="182">
        <f>IF(SUM(AU28:BB28)=0,"",SUM(BB26:BB30))</f>
      </c>
      <c r="BD28" s="183">
        <f>IF(SUM(AU28:BB28)=0,"",SUM(BA26:BA30))</f>
      </c>
      <c r="BE28" s="201">
        <f>IF(AG28=1,IF(BC28=0,0,IF(BD28=0,BC28,BC28/BD28)),"")</f>
      </c>
      <c r="BK28" s="178">
        <f>IF($AG33=1,V33,0)</f>
        <v>0</v>
      </c>
      <c r="BL28" s="186">
        <f>IF($AG33=1,U33,0)</f>
        <v>0</v>
      </c>
      <c r="BM28" s="178">
        <f>IF($AG32=1,V32,0)</f>
        <v>0</v>
      </c>
      <c r="BN28" s="186">
        <f>IF($AG32=1,U32,0)</f>
        <v>0</v>
      </c>
      <c r="BO28" s="178">
        <f>IF($AG36=1,V36,0)</f>
        <v>0</v>
      </c>
      <c r="BP28" s="186">
        <f>IF($AG36=1,U36,0)</f>
        <v>0</v>
      </c>
      <c r="BQ28" s="191"/>
      <c r="BR28" s="192"/>
      <c r="BS28" s="197">
        <f>+BK28+BM28+BO28</f>
        <v>0</v>
      </c>
      <c r="BT28" s="225">
        <f>+BL28+BN28+BP28+BR28</f>
        <v>0</v>
      </c>
      <c r="BU28" s="223">
        <f>IF(AG28=1,IF(BS28=0,0,IF(BT28=0,BS28,BS28/BT28)),"")</f>
      </c>
    </row>
    <row r="29" spans="3:31" ht="15">
      <c r="C29" s="33"/>
      <c r="D29" s="147"/>
      <c r="E29" s="48" t="s">
        <v>39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23"/>
      <c r="V29" s="78"/>
      <c r="X29" s="228"/>
      <c r="Y29" s="228"/>
      <c r="Z29" s="228"/>
      <c r="AA29" s="228"/>
      <c r="AB29" s="228"/>
      <c r="AC29" s="228"/>
      <c r="AD29" s="228"/>
      <c r="AE29" s="202"/>
    </row>
    <row r="30" spans="3:31" ht="15.75" thickBot="1">
      <c r="C30" s="33"/>
      <c r="D30" s="147"/>
      <c r="E30" s="47" t="s">
        <v>14</v>
      </c>
      <c r="F30" s="1"/>
      <c r="G30" s="1"/>
      <c r="H30" s="2"/>
      <c r="I30" s="369" t="s">
        <v>15</v>
      </c>
      <c r="J30" s="370"/>
      <c r="K30" s="371" t="s">
        <v>16</v>
      </c>
      <c r="L30" s="370"/>
      <c r="M30" s="371" t="s">
        <v>17</v>
      </c>
      <c r="N30" s="370"/>
      <c r="O30" s="371" t="s">
        <v>18</v>
      </c>
      <c r="P30" s="370"/>
      <c r="Q30" s="371" t="s">
        <v>19</v>
      </c>
      <c r="R30" s="370"/>
      <c r="S30" s="372" t="s">
        <v>20</v>
      </c>
      <c r="T30" s="373"/>
      <c r="U30" s="172" t="s">
        <v>13</v>
      </c>
      <c r="V30" s="173"/>
      <c r="W30" s="236" t="s">
        <v>42</v>
      </c>
      <c r="X30" s="164" t="s">
        <v>52</v>
      </c>
      <c r="Y30" s="164" t="s">
        <v>53</v>
      </c>
      <c r="Z30" s="227"/>
      <c r="AA30" s="227"/>
      <c r="AB30" s="227"/>
      <c r="AC30" s="227"/>
      <c r="AD30" s="227"/>
      <c r="AE30" s="202"/>
    </row>
    <row r="31" spans="3:44" ht="15">
      <c r="C31" s="34" t="s">
        <v>21</v>
      </c>
      <c r="D31" s="148"/>
      <c r="E31" s="60" t="str">
        <f>IF(E25&gt;0,E25,0)</f>
        <v>Mika Räsänen</v>
      </c>
      <c r="F31" s="53" t="str">
        <f>IF(E27&gt;0,E27,0)</f>
        <v>Matias Vesalainen</v>
      </c>
      <c r="G31" s="3"/>
      <c r="H31" s="4"/>
      <c r="I31" s="374">
        <v>5</v>
      </c>
      <c r="J31" s="375"/>
      <c r="K31" s="374">
        <v>5</v>
      </c>
      <c r="L31" s="375"/>
      <c r="M31" s="374">
        <v>8</v>
      </c>
      <c r="N31" s="375"/>
      <c r="O31" s="374"/>
      <c r="P31" s="375"/>
      <c r="Q31" s="376"/>
      <c r="R31" s="377"/>
      <c r="S31" s="135">
        <f aca="true" t="shared" si="12" ref="S31:S36">IF(COUNT(I31:Q31)=0,0,COUNTIF(I31:Q31,"&gt;=0"))</f>
        <v>3</v>
      </c>
      <c r="T31" s="136">
        <f aca="true" t="shared" si="13" ref="T31:T36">IF(COUNTA(I31:Q31)=0,0,(IF(LEFT(I31,1)="-",1,0)+IF(LEFT(K31,1)="-",1,0)+IF(LEFT(M31,1)="-",1,0)+IF(LEFT(O31,1)="-",1,0)+IF(LEFT(Q31,1)="-",1,0)))</f>
        <v>0</v>
      </c>
      <c r="U31" s="170">
        <f aca="true" t="shared" si="14" ref="U31:V36">+AI31+AK31+AM31+AO31+AQ31</f>
        <v>33</v>
      </c>
      <c r="V31" s="171">
        <f t="shared" si="14"/>
        <v>18</v>
      </c>
      <c r="W31" s="237"/>
      <c r="X31" s="253"/>
      <c r="Y31" s="253"/>
      <c r="Z31" s="227"/>
      <c r="AA31" s="227"/>
      <c r="AB31" s="227"/>
      <c r="AC31" s="227"/>
      <c r="AD31" s="227"/>
      <c r="AE31" s="202"/>
      <c r="AG31" s="166">
        <f>IF(AND(AG25=1,AG27=1),1,"")</f>
      </c>
      <c r="AI31" s="6">
        <f aca="true" t="shared" si="15" ref="AI31:AI36">IF(I31="",0,IF(LEFT(I31,1)="-",ABS(I31),(IF(I31&gt;9,I31+2,11))))</f>
        <v>11</v>
      </c>
      <c r="AJ31" s="7">
        <f aca="true" t="shared" si="16" ref="AJ31:AJ36">IF(I31="",0,IF(LEFT(I31,1)="-",(IF(ABS(I31)&gt;9,(ABS(I31)+2),11)),I31))</f>
        <v>5</v>
      </c>
      <c r="AK31" s="6">
        <f aca="true" t="shared" si="17" ref="AK31:AK36">IF(K31="",0,IF(LEFT(K31,1)="-",ABS(K31),(IF(K31&gt;9,K31+2,11))))</f>
        <v>11</v>
      </c>
      <c r="AL31" s="7">
        <f aca="true" t="shared" si="18" ref="AL31:AL36">IF(K31="",0,IF(LEFT(K31,1)="-",(IF(ABS(K31)&gt;9,(ABS(K31)+2),11)),K31))</f>
        <v>5</v>
      </c>
      <c r="AM31" s="6">
        <f aca="true" t="shared" si="19" ref="AM31:AM36">IF(M31="",0,IF(LEFT(M31,1)="-",ABS(M31),(IF(M31&gt;9,M31+2,11))))</f>
        <v>11</v>
      </c>
      <c r="AN31" s="7">
        <f aca="true" t="shared" si="20" ref="AN31:AN36">IF(M31="",0,IF(LEFT(M31,1)="-",(IF(ABS(M31)&gt;9,(ABS(M31)+2),11)),M31))</f>
        <v>8</v>
      </c>
      <c r="AO31" s="6">
        <f aca="true" t="shared" si="21" ref="AO31:AO36">IF(O31="",0,IF(LEFT(O31,1)="-",ABS(O31),(IF(O31&gt;9,O31+2,11))))</f>
        <v>0</v>
      </c>
      <c r="AP31" s="7">
        <f aca="true" t="shared" si="22" ref="AP31:AP36">IF(O31="",0,IF(LEFT(O31,1)="-",(IF(ABS(O31)&gt;9,(ABS(O31)+2),11)),O31))</f>
        <v>0</v>
      </c>
      <c r="AQ31" s="6">
        <f aca="true" t="shared" si="23" ref="AQ31:AQ36">IF(Q31="",0,IF(LEFT(Q31,1)="-",ABS(Q31),(IF(Q31&gt;9,Q31+2,11))))</f>
        <v>0</v>
      </c>
      <c r="AR31" s="7">
        <f>IF(Q31="",0,IF(LEFT(Q31,1)="-",(IF(ABS(Q31)&gt;9,(ABS(Q31)+2),11)),Q31))</f>
        <v>0</v>
      </c>
    </row>
    <row r="32" spans="3:44" ht="15">
      <c r="C32" s="34" t="s">
        <v>22</v>
      </c>
      <c r="D32" s="148"/>
      <c r="E32" s="60" t="str">
        <f>IF(E26&gt;0,E26,0)</f>
        <v>Sami Hattunen</v>
      </c>
      <c r="F32" s="54" t="str">
        <f>IF(E28&gt;0,E28,0)</f>
        <v>Esa Kanasuo</v>
      </c>
      <c r="G32" s="8"/>
      <c r="H32" s="4"/>
      <c r="I32" s="378">
        <v>7</v>
      </c>
      <c r="J32" s="379"/>
      <c r="K32" s="378">
        <v>7</v>
      </c>
      <c r="L32" s="379"/>
      <c r="M32" s="378">
        <v>-8</v>
      </c>
      <c r="N32" s="379"/>
      <c r="O32" s="378">
        <v>4</v>
      </c>
      <c r="P32" s="379"/>
      <c r="Q32" s="378"/>
      <c r="R32" s="380"/>
      <c r="S32" s="137">
        <f t="shared" si="12"/>
        <v>3</v>
      </c>
      <c r="T32" s="138">
        <f t="shared" si="13"/>
        <v>1</v>
      </c>
      <c r="U32" s="35">
        <f t="shared" si="14"/>
        <v>41</v>
      </c>
      <c r="V32" s="5">
        <f t="shared" si="14"/>
        <v>29</v>
      </c>
      <c r="W32" s="237"/>
      <c r="X32" s="253"/>
      <c r="Y32" s="253"/>
      <c r="Z32" s="227"/>
      <c r="AA32" s="227"/>
      <c r="AB32" s="227"/>
      <c r="AC32" s="227"/>
      <c r="AD32" s="227"/>
      <c r="AE32" s="202"/>
      <c r="AG32" s="166">
        <f>IF(AND(AG26=1,AG28=1),1,"")</f>
      </c>
      <c r="AI32" s="9">
        <f t="shared" si="15"/>
        <v>11</v>
      </c>
      <c r="AJ32" s="10">
        <f t="shared" si="16"/>
        <v>7</v>
      </c>
      <c r="AK32" s="9">
        <f t="shared" si="17"/>
        <v>11</v>
      </c>
      <c r="AL32" s="10">
        <f t="shared" si="18"/>
        <v>7</v>
      </c>
      <c r="AM32" s="9">
        <f t="shared" si="19"/>
        <v>8</v>
      </c>
      <c r="AN32" s="10">
        <f t="shared" si="20"/>
        <v>11</v>
      </c>
      <c r="AO32" s="9">
        <f t="shared" si="21"/>
        <v>11</v>
      </c>
      <c r="AP32" s="10">
        <f t="shared" si="22"/>
        <v>4</v>
      </c>
      <c r="AQ32" s="9">
        <f t="shared" si="23"/>
        <v>0</v>
      </c>
      <c r="AR32" s="10">
        <f>IF(Q32="",0,IF(LEFT(Q32,1)="-",(IF(ABS(Q32)&gt;9,(ABS(Q32)+2),11)),Q32))</f>
        <v>0</v>
      </c>
    </row>
    <row r="33" spans="3:44" ht="15">
      <c r="C33" s="34" t="s">
        <v>23</v>
      </c>
      <c r="D33" s="148"/>
      <c r="E33" s="61" t="str">
        <f>IF(E25&gt;0,E25,0)</f>
        <v>Mika Räsänen</v>
      </c>
      <c r="F33" s="55" t="str">
        <f>IF(E28&gt;0,E28,0)</f>
        <v>Esa Kanasuo</v>
      </c>
      <c r="G33" s="8"/>
      <c r="H33" s="46"/>
      <c r="I33" s="378">
        <v>3</v>
      </c>
      <c r="J33" s="379"/>
      <c r="K33" s="378">
        <v>8</v>
      </c>
      <c r="L33" s="379"/>
      <c r="M33" s="378">
        <v>-14</v>
      </c>
      <c r="N33" s="379"/>
      <c r="O33" s="378">
        <v>4</v>
      </c>
      <c r="P33" s="379"/>
      <c r="Q33" s="378"/>
      <c r="R33" s="380"/>
      <c r="S33" s="137">
        <f t="shared" si="12"/>
        <v>3</v>
      </c>
      <c r="T33" s="138">
        <f t="shared" si="13"/>
        <v>1</v>
      </c>
      <c r="U33" s="35">
        <f t="shared" si="14"/>
        <v>47</v>
      </c>
      <c r="V33" s="5">
        <f t="shared" si="14"/>
        <v>31</v>
      </c>
      <c r="W33" s="237"/>
      <c r="X33" s="253"/>
      <c r="Y33" s="253"/>
      <c r="Z33" s="227"/>
      <c r="AA33" s="227"/>
      <c r="AB33" s="227"/>
      <c r="AC33" s="227"/>
      <c r="AD33" s="227"/>
      <c r="AE33" s="202"/>
      <c r="AG33" s="166">
        <f>IF(AND(AG25=1,AG28=1),1,"")</f>
      </c>
      <c r="AI33" s="9">
        <f t="shared" si="15"/>
        <v>11</v>
      </c>
      <c r="AJ33" s="10">
        <f t="shared" si="16"/>
        <v>3</v>
      </c>
      <c r="AK33" s="9">
        <f t="shared" si="17"/>
        <v>11</v>
      </c>
      <c r="AL33" s="10">
        <f t="shared" si="18"/>
        <v>8</v>
      </c>
      <c r="AM33" s="9">
        <f t="shared" si="19"/>
        <v>14</v>
      </c>
      <c r="AN33" s="10">
        <f t="shared" si="20"/>
        <v>16</v>
      </c>
      <c r="AO33" s="9">
        <f t="shared" si="21"/>
        <v>11</v>
      </c>
      <c r="AP33" s="10">
        <f t="shared" si="22"/>
        <v>4</v>
      </c>
      <c r="AQ33" s="9">
        <f t="shared" si="23"/>
        <v>0</v>
      </c>
      <c r="AR33" s="10">
        <f>IF(Q33="",0,IF(LEFT(Q33,1)="-",(IF(ABS(Q33)&gt;9,(ABS(Q33)+2),11)),Q33))</f>
        <v>0</v>
      </c>
    </row>
    <row r="34" spans="3:44" ht="15">
      <c r="C34" s="34" t="s">
        <v>24</v>
      </c>
      <c r="D34" s="148"/>
      <c r="E34" s="60" t="str">
        <f>IF(E26&gt;0,E26,0)</f>
        <v>Sami Hattunen</v>
      </c>
      <c r="F34" s="54" t="str">
        <f>IF(E27&gt;0,E27,0)</f>
        <v>Matias Vesalainen</v>
      </c>
      <c r="G34" s="3"/>
      <c r="H34" s="4"/>
      <c r="I34" s="374">
        <v>6</v>
      </c>
      <c r="J34" s="375"/>
      <c r="K34" s="374">
        <v>10</v>
      </c>
      <c r="L34" s="375"/>
      <c r="M34" s="374">
        <v>9</v>
      </c>
      <c r="N34" s="375"/>
      <c r="O34" s="374"/>
      <c r="P34" s="375"/>
      <c r="Q34" s="374"/>
      <c r="R34" s="377"/>
      <c r="S34" s="137">
        <f t="shared" si="12"/>
        <v>3</v>
      </c>
      <c r="T34" s="138">
        <f t="shared" si="13"/>
        <v>0</v>
      </c>
      <c r="U34" s="35">
        <f t="shared" si="14"/>
        <v>34</v>
      </c>
      <c r="V34" s="5">
        <f t="shared" si="14"/>
        <v>25</v>
      </c>
      <c r="W34" s="237"/>
      <c r="X34" s="253"/>
      <c r="Y34" s="253"/>
      <c r="Z34" s="227"/>
      <c r="AA34" s="227"/>
      <c r="AB34" s="227"/>
      <c r="AC34" s="227"/>
      <c r="AD34" s="227"/>
      <c r="AE34" s="202"/>
      <c r="AG34" s="166">
        <f>IF(AND(AG26=1,AG27=1),1,"")</f>
      </c>
      <c r="AI34" s="9">
        <f t="shared" si="15"/>
        <v>11</v>
      </c>
      <c r="AJ34" s="10">
        <f t="shared" si="16"/>
        <v>6</v>
      </c>
      <c r="AK34" s="9">
        <f t="shared" si="17"/>
        <v>12</v>
      </c>
      <c r="AL34" s="10">
        <f t="shared" si="18"/>
        <v>10</v>
      </c>
      <c r="AM34" s="9">
        <f t="shared" si="19"/>
        <v>11</v>
      </c>
      <c r="AN34" s="10">
        <f t="shared" si="20"/>
        <v>9</v>
      </c>
      <c r="AO34" s="9">
        <f t="shared" si="21"/>
        <v>0</v>
      </c>
      <c r="AP34" s="10">
        <f t="shared" si="22"/>
        <v>0</v>
      </c>
      <c r="AQ34" s="9">
        <f t="shared" si="23"/>
        <v>0</v>
      </c>
      <c r="AR34" s="10">
        <f>IF(Q34="",0,IF(LEFT(Q34,1)="-",(IF(ABS(Q34)&gt;9,(ABS(Q34)+2),11)),Q34))</f>
        <v>0</v>
      </c>
    </row>
    <row r="35" spans="3:44" ht="15">
      <c r="C35" s="34" t="s">
        <v>25</v>
      </c>
      <c r="D35" s="148"/>
      <c r="E35" s="60" t="str">
        <f>IF(E25&gt;0,E25,0)</f>
        <v>Mika Räsänen</v>
      </c>
      <c r="F35" s="54" t="str">
        <f>IF(E26&gt;0,E26,0)</f>
        <v>Sami Hattunen</v>
      </c>
      <c r="G35" s="8"/>
      <c r="H35" s="4"/>
      <c r="I35" s="378">
        <v>-7</v>
      </c>
      <c r="J35" s="379"/>
      <c r="K35" s="378">
        <v>-6</v>
      </c>
      <c r="L35" s="379"/>
      <c r="M35" s="381">
        <v>6</v>
      </c>
      <c r="N35" s="379"/>
      <c r="O35" s="378">
        <v>7</v>
      </c>
      <c r="P35" s="379"/>
      <c r="Q35" s="378">
        <v>-7</v>
      </c>
      <c r="R35" s="380"/>
      <c r="S35" s="137">
        <f t="shared" si="12"/>
        <v>2</v>
      </c>
      <c r="T35" s="138">
        <f t="shared" si="13"/>
        <v>3</v>
      </c>
      <c r="U35" s="35">
        <f t="shared" si="14"/>
        <v>42</v>
      </c>
      <c r="V35" s="5">
        <f t="shared" si="14"/>
        <v>46</v>
      </c>
      <c r="W35" s="237"/>
      <c r="X35" s="253"/>
      <c r="Y35" s="253"/>
      <c r="Z35" s="227"/>
      <c r="AA35" s="227"/>
      <c r="AB35" s="227"/>
      <c r="AC35" s="227"/>
      <c r="AD35" s="227"/>
      <c r="AE35" s="202"/>
      <c r="AG35" s="166">
        <f>IF(AND(AG25=1,AG26=1),1,"")</f>
      </c>
      <c r="AI35" s="9">
        <f t="shared" si="15"/>
        <v>7</v>
      </c>
      <c r="AJ35" s="10">
        <f t="shared" si="16"/>
        <v>11</v>
      </c>
      <c r="AK35" s="9">
        <f t="shared" si="17"/>
        <v>6</v>
      </c>
      <c r="AL35" s="10">
        <f t="shared" si="18"/>
        <v>11</v>
      </c>
      <c r="AM35" s="9">
        <f t="shared" si="19"/>
        <v>11</v>
      </c>
      <c r="AN35" s="10">
        <f t="shared" si="20"/>
        <v>6</v>
      </c>
      <c r="AO35" s="9">
        <f t="shared" si="21"/>
        <v>11</v>
      </c>
      <c r="AP35" s="10">
        <f t="shared" si="22"/>
        <v>7</v>
      </c>
      <c r="AQ35" s="9">
        <f t="shared" si="23"/>
        <v>7</v>
      </c>
      <c r="AR35" s="10">
        <f>IF(Q35="",0,IF(LEFT(Q35,1)="-",(IF(ABS(Q35)&gt;9,(ABS(Q35)+2),11)),Q35))</f>
        <v>11</v>
      </c>
    </row>
    <row r="36" spans="3:44" ht="15.75" thickBot="1">
      <c r="C36" s="37" t="s">
        <v>26</v>
      </c>
      <c r="D36" s="149"/>
      <c r="E36" s="62" t="str">
        <f>IF(E27&gt;0,E27,0)</f>
        <v>Matias Vesalainen</v>
      </c>
      <c r="F36" s="56" t="str">
        <f>IF(E28&gt;0,E28,0)</f>
        <v>Esa Kanasuo</v>
      </c>
      <c r="G36" s="1"/>
      <c r="H36" s="13"/>
      <c r="I36" s="382">
        <v>-10</v>
      </c>
      <c r="J36" s="383"/>
      <c r="K36" s="382">
        <v>6</v>
      </c>
      <c r="L36" s="383"/>
      <c r="M36" s="382">
        <v>-5</v>
      </c>
      <c r="N36" s="383"/>
      <c r="O36" s="382">
        <v>8</v>
      </c>
      <c r="P36" s="383"/>
      <c r="Q36" s="382">
        <v>8</v>
      </c>
      <c r="R36" s="384"/>
      <c r="S36" s="139">
        <f t="shared" si="12"/>
        <v>3</v>
      </c>
      <c r="T36" s="140">
        <f t="shared" si="13"/>
        <v>2</v>
      </c>
      <c r="U36" s="245">
        <f t="shared" si="14"/>
        <v>48</v>
      </c>
      <c r="V36" s="245">
        <f t="shared" si="14"/>
        <v>45</v>
      </c>
      <c r="W36" s="237"/>
      <c r="X36" s="253"/>
      <c r="Y36" s="253"/>
      <c r="Z36" s="227"/>
      <c r="AA36" s="227"/>
      <c r="AB36" s="227"/>
      <c r="AC36" s="227"/>
      <c r="AD36" s="227"/>
      <c r="AE36" s="202"/>
      <c r="AG36" s="166">
        <f>IF(AND(AG27=1,AG28=1),1,"")</f>
      </c>
      <c r="AI36" s="11">
        <f t="shared" si="15"/>
        <v>10</v>
      </c>
      <c r="AJ36" s="12">
        <f t="shared" si="16"/>
        <v>12</v>
      </c>
      <c r="AK36" s="11">
        <f t="shared" si="17"/>
        <v>11</v>
      </c>
      <c r="AL36" s="12">
        <f t="shared" si="18"/>
        <v>6</v>
      </c>
      <c r="AM36" s="11">
        <f t="shared" si="19"/>
        <v>5</v>
      </c>
      <c r="AN36" s="12">
        <f t="shared" si="20"/>
        <v>11</v>
      </c>
      <c r="AO36" s="11">
        <f t="shared" si="21"/>
        <v>11</v>
      </c>
      <c r="AP36" s="12">
        <f t="shared" si="22"/>
        <v>8</v>
      </c>
      <c r="AQ36" s="11">
        <f t="shared" si="23"/>
        <v>11</v>
      </c>
      <c r="AR36" s="12">
        <f>IF(Q36=0,0,IF(LEFT(Q36,1)="-",(IF(ABS(Q36)&gt;9,(ABS(Q36)+2),11)),Q36))</f>
        <v>8</v>
      </c>
    </row>
    <row r="37" spans="24:31" ht="15">
      <c r="X37" s="228"/>
      <c r="Y37" s="228"/>
      <c r="Z37" s="228"/>
      <c r="AA37" s="228"/>
      <c r="AB37" s="228"/>
      <c r="AC37" s="228"/>
      <c r="AD37" s="228"/>
      <c r="AE37" s="202"/>
    </row>
    <row r="38" spans="24:31" ht="15.75" thickBot="1">
      <c r="X38" s="228"/>
      <c r="Y38" s="228"/>
      <c r="Z38" s="228"/>
      <c r="AA38" s="228"/>
      <c r="AB38" s="228"/>
      <c r="AC38" s="228"/>
      <c r="AD38" s="228"/>
      <c r="AE38" s="202"/>
    </row>
    <row r="39" spans="3:31" ht="15">
      <c r="C39" s="65"/>
      <c r="D39" s="145"/>
      <c r="E39" s="122" t="str">
        <f>$E$5</f>
        <v>TOP16-finaali</v>
      </c>
      <c r="F39" s="18"/>
      <c r="G39" s="18"/>
      <c r="H39" s="18"/>
      <c r="I39" s="19"/>
      <c r="J39" s="18"/>
      <c r="K39" s="20"/>
      <c r="L39" s="20"/>
      <c r="M39" s="331"/>
      <c r="N39" s="332"/>
      <c r="O39" s="332"/>
      <c r="P39" s="333"/>
      <c r="Q39" s="21" t="s">
        <v>0</v>
      </c>
      <c r="R39" s="22"/>
      <c r="S39" s="334" t="s">
        <v>30</v>
      </c>
      <c r="T39" s="335"/>
      <c r="U39" s="335"/>
      <c r="V39" s="336"/>
      <c r="X39" s="228"/>
      <c r="Y39" s="228"/>
      <c r="Z39" s="228"/>
      <c r="AA39" s="228"/>
      <c r="AB39" s="228"/>
      <c r="AC39" s="228"/>
      <c r="AD39" s="228"/>
      <c r="AE39" s="202"/>
    </row>
    <row r="40" spans="3:47" ht="15.75" thickBot="1">
      <c r="C40" s="66"/>
      <c r="D40" s="150"/>
      <c r="E40" s="123" t="str">
        <f>$E$6</f>
        <v>SPTL</v>
      </c>
      <c r="F40" s="75" t="s">
        <v>1</v>
      </c>
      <c r="G40" s="337">
        <v>1.2</v>
      </c>
      <c r="H40" s="338"/>
      <c r="I40" s="339"/>
      <c r="J40" s="340" t="s">
        <v>2</v>
      </c>
      <c r="K40" s="341"/>
      <c r="L40" s="341"/>
      <c r="M40" s="342">
        <f>$M$6</f>
        <v>44912</v>
      </c>
      <c r="N40" s="342"/>
      <c r="O40" s="342"/>
      <c r="P40" s="343"/>
      <c r="Q40" s="76" t="s">
        <v>3</v>
      </c>
      <c r="R40" s="77"/>
      <c r="S40" s="344" t="str">
        <f>$S$6</f>
        <v>11:00</v>
      </c>
      <c r="T40" s="345"/>
      <c r="U40" s="345"/>
      <c r="V40" s="346"/>
      <c r="X40" s="228"/>
      <c r="Y40" s="228"/>
      <c r="Z40" s="228"/>
      <c r="AA40" s="228"/>
      <c r="AB40" s="228"/>
      <c r="AC40" s="228"/>
      <c r="AD40" s="228"/>
      <c r="AE40" s="202"/>
      <c r="AU40" t="s">
        <v>20</v>
      </c>
    </row>
    <row r="41" spans="3:73" ht="15.75" thickBot="1">
      <c r="C41" s="24"/>
      <c r="D41" s="154" t="s">
        <v>40</v>
      </c>
      <c r="E41" s="199" t="s">
        <v>4</v>
      </c>
      <c r="F41" s="115" t="s">
        <v>5</v>
      </c>
      <c r="G41" s="349" t="s">
        <v>6</v>
      </c>
      <c r="H41" s="350"/>
      <c r="I41" s="351" t="s">
        <v>7</v>
      </c>
      <c r="J41" s="352"/>
      <c r="K41" s="353" t="s">
        <v>8</v>
      </c>
      <c r="L41" s="350"/>
      <c r="M41" s="351" t="s">
        <v>9</v>
      </c>
      <c r="N41" s="352"/>
      <c r="O41" s="354"/>
      <c r="P41" s="355"/>
      <c r="Q41" s="25" t="s">
        <v>10</v>
      </c>
      <c r="R41" s="26" t="s">
        <v>11</v>
      </c>
      <c r="S41" s="349" t="s">
        <v>41</v>
      </c>
      <c r="T41" s="356"/>
      <c r="U41" s="357" t="s">
        <v>12</v>
      </c>
      <c r="V41" s="355"/>
      <c r="Y41" s="205" t="s">
        <v>46</v>
      </c>
      <c r="Z41" s="196"/>
      <c r="AA41" s="196"/>
      <c r="AB41" s="200"/>
      <c r="AC41" s="211" t="s">
        <v>45</v>
      </c>
      <c r="AD41" s="228"/>
      <c r="AE41" s="202"/>
      <c r="AG41" s="124" t="s">
        <v>37</v>
      </c>
      <c r="AI41" s="205" t="s">
        <v>46</v>
      </c>
      <c r="AJ41" s="196"/>
      <c r="AK41" s="196"/>
      <c r="AL41" s="200"/>
      <c r="AM41" s="211" t="s">
        <v>45</v>
      </c>
      <c r="AU41" s="358" t="s">
        <v>6</v>
      </c>
      <c r="AV41" s="359"/>
      <c r="AW41" s="360" t="s">
        <v>7</v>
      </c>
      <c r="AX41" s="361"/>
      <c r="AY41" s="362" t="s">
        <v>8</v>
      </c>
      <c r="AZ41" s="359"/>
      <c r="BA41" s="347" t="s">
        <v>9</v>
      </c>
      <c r="BB41" s="348"/>
      <c r="BC41" s="174" t="s">
        <v>38</v>
      </c>
      <c r="BD41" s="175"/>
      <c r="BE41" s="184" t="s">
        <v>43</v>
      </c>
      <c r="BK41" s="215" t="s">
        <v>44</v>
      </c>
      <c r="BL41" s="216"/>
      <c r="BM41" s="216"/>
      <c r="BN41" s="217"/>
      <c r="BO41" s="217"/>
      <c r="BP41" s="217"/>
      <c r="BQ41" s="217"/>
      <c r="BR41" s="217"/>
      <c r="BS41" s="218" t="s">
        <v>48</v>
      </c>
      <c r="BT41" s="219"/>
      <c r="BU41" s="221" t="s">
        <v>43</v>
      </c>
    </row>
    <row r="42" spans="2:73" ht="15">
      <c r="B42" s="17">
        <f>U42</f>
        <v>1</v>
      </c>
      <c r="C42" s="27" t="s">
        <v>6</v>
      </c>
      <c r="D42" s="155">
        <v>2357</v>
      </c>
      <c r="E42" s="57" t="s">
        <v>75</v>
      </c>
      <c r="F42" s="120" t="s">
        <v>76</v>
      </c>
      <c r="G42" s="38"/>
      <c r="H42" s="49"/>
      <c r="I42" s="101">
        <f>+S52</f>
        <v>3</v>
      </c>
      <c r="J42" s="102">
        <f>+T52</f>
        <v>1</v>
      </c>
      <c r="K42" s="103">
        <f>S48</f>
        <v>3</v>
      </c>
      <c r="L42" s="103">
        <f>T48</f>
        <v>1</v>
      </c>
      <c r="M42" s="101">
        <f>S50</f>
        <v>3</v>
      </c>
      <c r="N42" s="102">
        <f>T50</f>
        <v>0</v>
      </c>
      <c r="O42" s="103"/>
      <c r="P42" s="39"/>
      <c r="Q42" s="125">
        <f>IF(SUM(G42:P42)=0,0,COUNTIF(H42:H45,"3"))</f>
        <v>3</v>
      </c>
      <c r="R42" s="126">
        <f>IF(SUM(H42:Q42)=0,0,COUNTIF(G42:G45,"3"))</f>
        <v>0</v>
      </c>
      <c r="S42" s="363">
        <f>+AC42</f>
        <v>6</v>
      </c>
      <c r="T42" s="364"/>
      <c r="U42" s="365">
        <v>1</v>
      </c>
      <c r="V42" s="366"/>
      <c r="Y42" s="206"/>
      <c r="Z42" s="164">
        <f>IF($S52=3,2,IF($W52=1,0,1))</f>
        <v>2</v>
      </c>
      <c r="AA42" s="164">
        <f>IF($S48=3,2,IF($W48=1,0,1))</f>
        <v>2</v>
      </c>
      <c r="AB42" s="164">
        <f>IF($S50=3,2,IF($W50=1,0,1))</f>
        <v>2</v>
      </c>
      <c r="AC42" s="207">
        <f>SUM(Y42:AB42)</f>
        <v>6</v>
      </c>
      <c r="AD42" s="228"/>
      <c r="AE42" s="202"/>
      <c r="AG42" s="237"/>
      <c r="AH42" s="161"/>
      <c r="AI42" s="206"/>
      <c r="AJ42" s="164">
        <f>IF($AG52=1,IF($S52=3,2,IF($W52=1,0,1)),"")</f>
      </c>
      <c r="AK42" s="164">
        <f>IF($AG48=1,IF($S48=3,2,IF($W48=1,0,1)),"")</f>
      </c>
      <c r="AL42" s="164">
        <f>IF($AG50=1,IF($S50=3,2,IF($W50=1,0,1)),"")</f>
      </c>
      <c r="AM42" s="207">
        <f>SUM(AI42:AL42)</f>
        <v>0</v>
      </c>
      <c r="AU42" s="176"/>
      <c r="AV42" s="163"/>
      <c r="AW42" s="164">
        <f>IF($AG52=1,S52,"")</f>
      </c>
      <c r="AX42" s="164">
        <f>IF($AG52=1,T52,"")</f>
      </c>
      <c r="AY42" s="164">
        <f>IF($AG48=1,S48,"")</f>
      </c>
      <c r="AZ42" s="164">
        <f>IF($AG48=1,T48,"")</f>
      </c>
      <c r="BA42" s="164">
        <f>IF($AG50=1,S50,"")</f>
      </c>
      <c r="BB42" s="165">
        <f>IF($AG50=1,T50,"")</f>
      </c>
      <c r="BC42" s="167">
        <f>IF(SUM(AU42:BB42)=0,"",SUM(AV42:AV45))</f>
      </c>
      <c r="BD42" s="167">
        <f>IF(SUM(AU42:BB42)=0,"",SUM(AU42:AU45))</f>
      </c>
      <c r="BE42" s="201">
        <f>IF(AG42=1,IF(BC42=0,0,IF(BD42=0,BC42,BC42/BD42)),"")</f>
      </c>
      <c r="BK42" s="189"/>
      <c r="BL42" s="190"/>
      <c r="BM42" s="193">
        <f>IF($AG52=1,U52,0)</f>
        <v>0</v>
      </c>
      <c r="BN42" s="194">
        <f>IF($AG52=1,V52,0)</f>
        <v>0</v>
      </c>
      <c r="BO42" s="193">
        <f>IF($AG48=1,U48,0)</f>
        <v>0</v>
      </c>
      <c r="BP42" s="194">
        <f>IF($AG48=1,V48,0)</f>
        <v>0</v>
      </c>
      <c r="BQ42" s="193">
        <f>IF($AG50=1,U50,0)</f>
        <v>0</v>
      </c>
      <c r="BR42" s="195">
        <f>IF($AG50=1,V50,0)</f>
        <v>0</v>
      </c>
      <c r="BS42" s="198">
        <f>+BM42+BO42+BQ42</f>
        <v>0</v>
      </c>
      <c r="BT42" s="194">
        <f>+BN42+BP42+BR42</f>
        <v>0</v>
      </c>
      <c r="BU42" s="224">
        <f>IF(AG42=1,IF(BS42=0,0,IF(BT42=0,BS42,BS42/BT42)),"")</f>
      </c>
    </row>
    <row r="43" spans="2:73" ht="15">
      <c r="B43" s="17">
        <f>U43</f>
        <v>2</v>
      </c>
      <c r="C43" s="28" t="s">
        <v>7</v>
      </c>
      <c r="D43" s="155">
        <v>2314</v>
      </c>
      <c r="E43" s="57" t="s">
        <v>85</v>
      </c>
      <c r="F43" s="119" t="s">
        <v>82</v>
      </c>
      <c r="G43" s="40">
        <f>+T52</f>
        <v>1</v>
      </c>
      <c r="H43" s="104">
        <f>+S52</f>
        <v>3</v>
      </c>
      <c r="I43" s="105"/>
      <c r="J43" s="106"/>
      <c r="K43" s="104">
        <f>S51</f>
        <v>3</v>
      </c>
      <c r="L43" s="104">
        <f>T51</f>
        <v>1</v>
      </c>
      <c r="M43" s="107">
        <f>S49</f>
        <v>3</v>
      </c>
      <c r="N43" s="108">
        <f>T49</f>
        <v>1</v>
      </c>
      <c r="O43" s="104"/>
      <c r="P43" s="41"/>
      <c r="Q43" s="125">
        <f>IF(SUM(G43:P43)=0,0,COUNTIF(J42:J45,"3"))</f>
        <v>2</v>
      </c>
      <c r="R43" s="126">
        <f>IF(SUM(H43:Q43)=0,0,COUNTIF(I42:I45,"3"))</f>
        <v>1</v>
      </c>
      <c r="S43" s="363">
        <f>+AC43</f>
        <v>5</v>
      </c>
      <c r="T43" s="364"/>
      <c r="U43" s="365">
        <v>2</v>
      </c>
      <c r="V43" s="366"/>
      <c r="Y43" s="164">
        <f>IF($T52=3,2,IF($W52=1,0,1))</f>
        <v>1</v>
      </c>
      <c r="Z43" s="206"/>
      <c r="AA43" s="164">
        <f>IF($S51=3,2,IF($W51=1,0,1))</f>
        <v>2</v>
      </c>
      <c r="AB43" s="164">
        <f>IF($S49=3,2,IF($W49=1,0,1))</f>
        <v>2</v>
      </c>
      <c r="AC43" s="207">
        <f>SUM(Y43:AB43)</f>
        <v>5</v>
      </c>
      <c r="AD43" s="228"/>
      <c r="AE43" s="202"/>
      <c r="AG43" s="237"/>
      <c r="AH43" s="161"/>
      <c r="AI43" s="164">
        <f>IF($AG52=1,IF($T52=3,2,IF($W52=1,0,1)),"")</f>
      </c>
      <c r="AJ43" s="206"/>
      <c r="AK43" s="164">
        <f>IF($AG51=1,IF($S51=3,2,IF($W51=1,0,1)),"")</f>
      </c>
      <c r="AL43" s="164">
        <f>IF($AG49=1,IF($S49=3,2,IF($W49=1,0,1)),"")</f>
      </c>
      <c r="AM43" s="207">
        <f>SUM(AI43:AL43)</f>
        <v>0</v>
      </c>
      <c r="AU43" s="177">
        <f>IF($AG52=1,T52,"")</f>
      </c>
      <c r="AV43" s="164">
        <f>IF($AG52=1,S52,"")</f>
      </c>
      <c r="AW43" s="162"/>
      <c r="AX43" s="163"/>
      <c r="AY43" s="164">
        <f>IF($AG51=1,S51,"")</f>
      </c>
      <c r="AZ43" s="164">
        <f>IF($AG51=1,T51,"")</f>
      </c>
      <c r="BA43" s="164">
        <f>IF($AG49=1,S49,"")</f>
      </c>
      <c r="BB43" s="165">
        <f>IF($AG49=1,T49,"")</f>
      </c>
      <c r="BC43" s="167">
        <f>IF(SUM(AU43:BB43)=0,"",SUM(AX42:AX45))</f>
      </c>
      <c r="BD43" s="168">
        <f>IF(SUM(AU43:BB43)=0,"",SUM(AW42:AW45))</f>
      </c>
      <c r="BE43" s="201">
        <f>IF(AG43=1,IF(BC43=0,0,IF(BD43=0,BC43,BC43/BD43)),"")</f>
      </c>
      <c r="BK43" s="177">
        <f>IF($AG52=1,V52,0)</f>
        <v>0</v>
      </c>
      <c r="BL43" s="185">
        <f>IF($AG52=1,U52,0)</f>
        <v>0</v>
      </c>
      <c r="BM43" s="187"/>
      <c r="BN43" s="188"/>
      <c r="BO43" s="177">
        <f>IF($AG51=1,U51,0)</f>
        <v>0</v>
      </c>
      <c r="BP43" s="185">
        <f>IF($AG51=1,V51,0)</f>
        <v>0</v>
      </c>
      <c r="BQ43" s="177">
        <f>IF($AG49=1,U49,0)</f>
        <v>0</v>
      </c>
      <c r="BR43" s="165">
        <f>IF($AG49=1,V49,0)</f>
        <v>0</v>
      </c>
      <c r="BS43" s="198">
        <f>+BK43+BO43+BQ43</f>
        <v>0</v>
      </c>
      <c r="BT43" s="214">
        <f>+BL43+BN43+BP43+BR43</f>
        <v>0</v>
      </c>
      <c r="BU43" s="222">
        <f>IF(AG43=1,IF(BS43=0,0,IF(BT43=0,BS43,BS43/BT43)),"")</f>
      </c>
    </row>
    <row r="44" spans="2:73" ht="15">
      <c r="B44" s="17">
        <f>U44</f>
        <v>3</v>
      </c>
      <c r="C44" s="28" t="s">
        <v>8</v>
      </c>
      <c r="D44" s="246">
        <v>2069</v>
      </c>
      <c r="E44" s="247" t="s">
        <v>95</v>
      </c>
      <c r="F44" s="120" t="s">
        <v>96</v>
      </c>
      <c r="G44" s="40">
        <f>+T48</f>
        <v>1</v>
      </c>
      <c r="H44" s="104">
        <f>+S48</f>
        <v>3</v>
      </c>
      <c r="I44" s="107">
        <f>T51</f>
        <v>1</v>
      </c>
      <c r="J44" s="108">
        <f>S51</f>
        <v>3</v>
      </c>
      <c r="K44" s="109"/>
      <c r="L44" s="109"/>
      <c r="M44" s="107">
        <f>S53</f>
        <v>3</v>
      </c>
      <c r="N44" s="108">
        <f>T53</f>
        <v>0</v>
      </c>
      <c r="O44" s="104"/>
      <c r="P44" s="41"/>
      <c r="Q44" s="125">
        <f>IF(SUM(G44:P44)=0,0,COUNTIF(L42:L45,"3"))</f>
        <v>1</v>
      </c>
      <c r="R44" s="126">
        <f>IF(SUM(H44:Q44)=0,0,COUNTIF(K42:K45,"3"))</f>
        <v>2</v>
      </c>
      <c r="S44" s="363">
        <f>+AC44</f>
        <v>4</v>
      </c>
      <c r="T44" s="364"/>
      <c r="U44" s="365">
        <v>3</v>
      </c>
      <c r="V44" s="366"/>
      <c r="Y44" s="164">
        <f>IF($T48=3,2,IF($W48=1,0,1))</f>
        <v>1</v>
      </c>
      <c r="Z44" s="164">
        <f>IF($T51=3,2,IF($W51=1,0,1))</f>
        <v>1</v>
      </c>
      <c r="AA44" s="206"/>
      <c r="AB44" s="164">
        <f>IF($S53=3,2,IF($W53=1,0,1))</f>
        <v>2</v>
      </c>
      <c r="AC44" s="207">
        <f>SUM(Y44:AB44)</f>
        <v>4</v>
      </c>
      <c r="AD44" s="228"/>
      <c r="AE44" s="202"/>
      <c r="AG44" s="237"/>
      <c r="AH44" s="161"/>
      <c r="AI44" s="164">
        <f>IF($AG48=1,IF($T48=3,2,IF($W48=1,0,1)),"")</f>
      </c>
      <c r="AJ44" s="164">
        <f>IF($AG51=1,IF($T51=3,2,IF($W51=1,0,1)),"")</f>
      </c>
      <c r="AK44" s="206"/>
      <c r="AL44" s="164">
        <f>IF($AG53=1,IF($S53=3,2,IF($W53=1,0,1)),"")</f>
      </c>
      <c r="AM44" s="207">
        <f>SUM(AI44:AL44)</f>
        <v>0</v>
      </c>
      <c r="AU44" s="177">
        <f>IF($AG48=1,T48,"")</f>
      </c>
      <c r="AV44" s="164">
        <f>IF($AG48=1,S48,"")</f>
      </c>
      <c r="AW44" s="164">
        <f>IF($AG51=1,T51,"")</f>
      </c>
      <c r="AX44" s="164">
        <f>IF($AG51=1,S51,"")</f>
      </c>
      <c r="AY44" s="162"/>
      <c r="AZ44" s="163"/>
      <c r="BA44" s="164">
        <f>IF($AG53=1,S53,"")</f>
      </c>
      <c r="BB44" s="165">
        <f>IF($AG53=1,T53,"")</f>
      </c>
      <c r="BC44" s="167">
        <f>IF(SUM(AU44:BB44)=0,"",SUM(AZ42:AZ45))</f>
      </c>
      <c r="BD44" s="169">
        <f>IF(SUM(AU44:BB44)=0,"",SUM(AY42:AY45))</f>
      </c>
      <c r="BE44" s="201">
        <f>IF(AG44=1,IF(BC44=0,0,IF(BD44=0,BC44,BC44/BD44)),"")</f>
      </c>
      <c r="BK44" s="177">
        <f>IF($AG48=1,V48,0)</f>
        <v>0</v>
      </c>
      <c r="BL44" s="185">
        <f>IF($AG48=1,U48,0)</f>
        <v>0</v>
      </c>
      <c r="BM44" s="177">
        <f>IF($AG51=1,V51,0)</f>
        <v>0</v>
      </c>
      <c r="BN44" s="185">
        <f>IF($AG51=1,U51,0)</f>
        <v>0</v>
      </c>
      <c r="BO44" s="189"/>
      <c r="BP44" s="190"/>
      <c r="BQ44" s="177">
        <f>IF($AG53=1,U53,0)</f>
        <v>0</v>
      </c>
      <c r="BR44" s="165">
        <f>IF($AG53=1,V53,0)</f>
        <v>0</v>
      </c>
      <c r="BS44" s="198">
        <f>+BK44+BM44+BQ44</f>
        <v>0</v>
      </c>
      <c r="BT44" s="214">
        <f>+BL44+BN44+BP44+BR44</f>
        <v>0</v>
      </c>
      <c r="BU44" s="222">
        <f>IF(AG44=1,IF(BS44=0,0,IF(BT44=0,BS44,BS44/BT44)),"")</f>
      </c>
    </row>
    <row r="45" spans="2:73" ht="15.75" thickBot="1">
      <c r="B45" s="17">
        <f>U45</f>
        <v>4</v>
      </c>
      <c r="C45" s="29" t="s">
        <v>9</v>
      </c>
      <c r="D45" s="248">
        <v>1967</v>
      </c>
      <c r="E45" s="249" t="s">
        <v>97</v>
      </c>
      <c r="F45" s="160" t="s">
        <v>98</v>
      </c>
      <c r="G45" s="42">
        <f>T50</f>
        <v>0</v>
      </c>
      <c r="H45" s="110">
        <f>S50</f>
        <v>3</v>
      </c>
      <c r="I45" s="111">
        <f>T49</f>
        <v>1</v>
      </c>
      <c r="J45" s="112">
        <f>S49</f>
        <v>3</v>
      </c>
      <c r="K45" s="110">
        <f>T53</f>
        <v>0</v>
      </c>
      <c r="L45" s="110">
        <f>S53</f>
        <v>3</v>
      </c>
      <c r="M45" s="113"/>
      <c r="N45" s="114"/>
      <c r="O45" s="110"/>
      <c r="P45" s="43"/>
      <c r="Q45" s="127">
        <f>IF(SUM(G45:P45)=0,0,COUNTIF(N42:N45,"3"))</f>
        <v>0</v>
      </c>
      <c r="R45" s="128">
        <f>IF(SUM(H45:Q45)=0,0,COUNTIF(M42:M45,"3"))</f>
        <v>3</v>
      </c>
      <c r="S45" s="363">
        <f>+AC45</f>
        <v>3</v>
      </c>
      <c r="T45" s="364"/>
      <c r="U45" s="367">
        <v>4</v>
      </c>
      <c r="V45" s="368"/>
      <c r="Y45" s="164">
        <f>IF($T50=3,2,IF($W50=1,0,1))</f>
        <v>1</v>
      </c>
      <c r="Z45" s="164">
        <f>IF($T49=3,2,IF($W49=1,0,1))</f>
        <v>1</v>
      </c>
      <c r="AA45" s="164">
        <f>IF($T53=3,2,IF($W53=1,0,1))</f>
        <v>1</v>
      </c>
      <c r="AB45" s="206"/>
      <c r="AC45" s="207">
        <f>SUM(Y45:AB45)</f>
        <v>3</v>
      </c>
      <c r="AD45" s="228"/>
      <c r="AE45" s="202"/>
      <c r="AG45" s="237"/>
      <c r="AH45" s="161"/>
      <c r="AI45" s="164">
        <f>IF($AG50=1,IF($T50=3,2,IF($W50=1,0,1)),"")</f>
      </c>
      <c r="AJ45" s="164">
        <f>IF($AG49=1,IF($T49=3,2,IF($W49=1,0,1)),"")</f>
      </c>
      <c r="AK45" s="164">
        <f>IF($AG53=1,IF($T53=3,2,IF($W53=1,0,1)),"")</f>
      </c>
      <c r="AL45" s="206"/>
      <c r="AM45" s="207">
        <f>SUM(AI45:AL45)</f>
        <v>0</v>
      </c>
      <c r="AU45" s="178">
        <f>IF($AG50=1,T50,"")</f>
      </c>
      <c r="AV45" s="179">
        <f>IF($AG50=1,S50,"")</f>
      </c>
      <c r="AW45" s="179">
        <f>IF($AG49=1,T49,"")</f>
      </c>
      <c r="AX45" s="179">
        <f>IF($AG49=1,S49,"")</f>
      </c>
      <c r="AY45" s="179">
        <f>IF($AG53=1,T53,"")</f>
      </c>
      <c r="AZ45" s="179">
        <f>IF($AG53=1,S53,"")</f>
      </c>
      <c r="BA45" s="180"/>
      <c r="BB45" s="181"/>
      <c r="BC45" s="182">
        <f>IF(SUM(AU45:BB45)=0,"",SUM(BB43:BB47))</f>
      </c>
      <c r="BD45" s="183">
        <f>IF(SUM(AU45:BB45)=0,"",SUM(BA43:BA47))</f>
      </c>
      <c r="BE45" s="201">
        <f>IF(AG45=1,IF(BC45=0,0,IF(BD45=0,BC45,BC45/BD45)),"")</f>
      </c>
      <c r="BK45" s="178">
        <f>IF($AG50=1,V50,0)</f>
        <v>0</v>
      </c>
      <c r="BL45" s="186">
        <f>IF($AG50=1,U50,0)</f>
        <v>0</v>
      </c>
      <c r="BM45" s="178">
        <f>IF($AG49=1,V49,0)</f>
        <v>0</v>
      </c>
      <c r="BN45" s="186">
        <f>IF($AG49=1,U49,0)</f>
        <v>0</v>
      </c>
      <c r="BO45" s="178">
        <f>IF($AG53=1,V53,0)</f>
        <v>0</v>
      </c>
      <c r="BP45" s="186">
        <f>IF($AG53=1,U53,0)</f>
        <v>0</v>
      </c>
      <c r="BQ45" s="191"/>
      <c r="BR45" s="192"/>
      <c r="BS45" s="197">
        <f>+BK45+BM45+BO45</f>
        <v>0</v>
      </c>
      <c r="BT45" s="225">
        <f>+BL45+BN45+BP45+BR45</f>
        <v>0</v>
      </c>
      <c r="BU45" s="223">
        <f>IF(AG45=1,IF(BS45=0,0,IF(BT45=0,BS45,BS45/BT45)),"")</f>
      </c>
    </row>
    <row r="46" spans="3:31" ht="15">
      <c r="C46" s="33"/>
      <c r="D46" s="147"/>
      <c r="E46" s="48" t="s">
        <v>39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23"/>
      <c r="V46" s="78"/>
      <c r="X46" s="228"/>
      <c r="Y46" s="228"/>
      <c r="Z46" s="228"/>
      <c r="AA46" s="228"/>
      <c r="AB46" s="228"/>
      <c r="AC46" s="228"/>
      <c r="AD46" s="228"/>
      <c r="AE46" s="202"/>
    </row>
    <row r="47" spans="3:31" ht="15.75" thickBot="1">
      <c r="C47" s="33"/>
      <c r="D47" s="147"/>
      <c r="E47" s="47" t="s">
        <v>14</v>
      </c>
      <c r="F47" s="1"/>
      <c r="G47" s="1"/>
      <c r="H47" s="2"/>
      <c r="I47" s="369" t="s">
        <v>15</v>
      </c>
      <c r="J47" s="370"/>
      <c r="K47" s="371" t="s">
        <v>16</v>
      </c>
      <c r="L47" s="370"/>
      <c r="M47" s="371" t="s">
        <v>17</v>
      </c>
      <c r="N47" s="370"/>
      <c r="O47" s="371" t="s">
        <v>18</v>
      </c>
      <c r="P47" s="370"/>
      <c r="Q47" s="371" t="s">
        <v>19</v>
      </c>
      <c r="R47" s="370"/>
      <c r="S47" s="372" t="s">
        <v>20</v>
      </c>
      <c r="T47" s="373"/>
      <c r="U47" s="172" t="s">
        <v>13</v>
      </c>
      <c r="V47" s="173"/>
      <c r="W47" s="236" t="s">
        <v>42</v>
      </c>
      <c r="X47" s="164" t="s">
        <v>52</v>
      </c>
      <c r="Y47" s="164" t="s">
        <v>53</v>
      </c>
      <c r="Z47" s="227"/>
      <c r="AA47" s="227"/>
      <c r="AB47" s="227"/>
      <c r="AC47" s="227"/>
      <c r="AD47" s="227"/>
      <c r="AE47" s="202"/>
    </row>
    <row r="48" spans="3:44" ht="15">
      <c r="C48" s="34" t="s">
        <v>21</v>
      </c>
      <c r="D48" s="148"/>
      <c r="E48" s="60" t="str">
        <f>IF(E42&gt;0,E42,0)</f>
        <v>Sam Khosravi</v>
      </c>
      <c r="F48" s="53" t="str">
        <f>IF(E44&gt;0,E44,0)</f>
        <v>Juha Äänismaa</v>
      </c>
      <c r="G48" s="3"/>
      <c r="H48" s="4"/>
      <c r="I48" s="374">
        <v>6</v>
      </c>
      <c r="J48" s="375"/>
      <c r="K48" s="374">
        <v>-8</v>
      </c>
      <c r="L48" s="375"/>
      <c r="M48" s="374">
        <v>8</v>
      </c>
      <c r="N48" s="375"/>
      <c r="O48" s="374">
        <v>4</v>
      </c>
      <c r="P48" s="375"/>
      <c r="Q48" s="376"/>
      <c r="R48" s="377"/>
      <c r="S48" s="141">
        <f aca="true" t="shared" si="24" ref="S48:S53">IF(COUNT(I48:Q48)=0,0,COUNTIF(I48:Q48,"&gt;=0"))</f>
        <v>3</v>
      </c>
      <c r="T48" s="142">
        <f aca="true" t="shared" si="25" ref="T48:T53">IF(COUNTA(I48:Q48)=0,0,(IF(LEFT(I48,1)="-",1,0)+IF(LEFT(K48,1)="-",1,0)+IF(LEFT(M48,1)="-",1,0)+IF(LEFT(O48,1)="-",1,0)+IF(LEFT(Q48,1)="-",1,0)))</f>
        <v>1</v>
      </c>
      <c r="U48" s="35">
        <f aca="true" t="shared" si="26" ref="U48:V53">+AI48+AK48+AM48+AO48+AQ48</f>
        <v>41</v>
      </c>
      <c r="V48" s="5">
        <f t="shared" si="26"/>
        <v>29</v>
      </c>
      <c r="W48" s="237"/>
      <c r="X48" s="253"/>
      <c r="Y48" s="253"/>
      <c r="Z48" s="227"/>
      <c r="AA48" s="227"/>
      <c r="AB48" s="227"/>
      <c r="AC48" s="227"/>
      <c r="AD48" s="227"/>
      <c r="AE48" s="202"/>
      <c r="AG48" s="166">
        <f>IF(AND(AG42=1,AG44=1),1,"")</f>
      </c>
      <c r="AI48" s="6">
        <f aca="true" t="shared" si="27" ref="AI48:AI53">IF(I48="",0,IF(LEFT(I48,1)="-",ABS(I48),(IF(I48&gt;9,I48+2,11))))</f>
        <v>11</v>
      </c>
      <c r="AJ48" s="7">
        <f aca="true" t="shared" si="28" ref="AJ48:AJ53">IF(I48="",0,IF(LEFT(I48,1)="-",(IF(ABS(I48)&gt;9,(ABS(I48)+2),11)),I48))</f>
        <v>6</v>
      </c>
      <c r="AK48" s="6">
        <f aca="true" t="shared" si="29" ref="AK48:AK53">IF(K48="",0,IF(LEFT(K48,1)="-",ABS(K48),(IF(K48&gt;9,K48+2,11))))</f>
        <v>8</v>
      </c>
      <c r="AL48" s="7">
        <f aca="true" t="shared" si="30" ref="AL48:AL53">IF(K48="",0,IF(LEFT(K48,1)="-",(IF(ABS(K48)&gt;9,(ABS(K48)+2),11)),K48))</f>
        <v>11</v>
      </c>
      <c r="AM48" s="6">
        <f aca="true" t="shared" si="31" ref="AM48:AM53">IF(M48="",0,IF(LEFT(M48,1)="-",ABS(M48),(IF(M48&gt;9,M48+2,11))))</f>
        <v>11</v>
      </c>
      <c r="AN48" s="7">
        <f aca="true" t="shared" si="32" ref="AN48:AN53">IF(M48="",0,IF(LEFT(M48,1)="-",(IF(ABS(M48)&gt;9,(ABS(M48)+2),11)),M48))</f>
        <v>8</v>
      </c>
      <c r="AO48" s="6">
        <f aca="true" t="shared" si="33" ref="AO48:AO53">IF(O48="",0,IF(LEFT(O48,1)="-",ABS(O48),(IF(O48&gt;9,O48+2,11))))</f>
        <v>11</v>
      </c>
      <c r="AP48" s="7">
        <f aca="true" t="shared" si="34" ref="AP48:AP53">IF(O48="",0,IF(LEFT(O48,1)="-",(IF(ABS(O48)&gt;9,(ABS(O48)+2),11)),O48))</f>
        <v>4</v>
      </c>
      <c r="AQ48" s="6">
        <f aca="true" t="shared" si="35" ref="AQ48:AQ53">IF(Q48="",0,IF(LEFT(Q48,1)="-",ABS(Q48),(IF(Q48&gt;9,Q48+2,11))))</f>
        <v>0</v>
      </c>
      <c r="AR48" s="7">
        <f>IF(Q48="",0,IF(LEFT(Q48,1)="-",(IF(ABS(Q48)&gt;9,(ABS(Q48)+2),11)),Q48))</f>
        <v>0</v>
      </c>
    </row>
    <row r="49" spans="3:44" ht="15">
      <c r="C49" s="34" t="s">
        <v>22</v>
      </c>
      <c r="D49" s="148"/>
      <c r="E49" s="60" t="str">
        <f>IF(E43&gt;0,E43,0)</f>
        <v>Toni Soine</v>
      </c>
      <c r="F49" s="54" t="str">
        <f>IF(E45&gt;0,E45,0)</f>
        <v>Jarno Lehtonen</v>
      </c>
      <c r="G49" s="8"/>
      <c r="H49" s="4"/>
      <c r="I49" s="378">
        <v>7</v>
      </c>
      <c r="J49" s="379"/>
      <c r="K49" s="378">
        <v>5</v>
      </c>
      <c r="L49" s="379"/>
      <c r="M49" s="378">
        <v>-8</v>
      </c>
      <c r="N49" s="379"/>
      <c r="O49" s="378">
        <v>9</v>
      </c>
      <c r="P49" s="379"/>
      <c r="Q49" s="378"/>
      <c r="R49" s="380"/>
      <c r="S49" s="143">
        <f t="shared" si="24"/>
        <v>3</v>
      </c>
      <c r="T49" s="132">
        <f t="shared" si="25"/>
        <v>1</v>
      </c>
      <c r="U49" s="35">
        <f t="shared" si="26"/>
        <v>41</v>
      </c>
      <c r="V49" s="5">
        <f t="shared" si="26"/>
        <v>32</v>
      </c>
      <c r="W49" s="237"/>
      <c r="X49" s="253"/>
      <c r="Y49" s="253"/>
      <c r="Z49" s="227"/>
      <c r="AA49" s="227"/>
      <c r="AB49" s="227"/>
      <c r="AC49" s="227"/>
      <c r="AD49" s="227"/>
      <c r="AE49" s="202"/>
      <c r="AG49" s="166">
        <f>IF(AND(AG43=1,AG45=1),1,"")</f>
      </c>
      <c r="AI49" s="9">
        <f t="shared" si="27"/>
        <v>11</v>
      </c>
      <c r="AJ49" s="10">
        <f t="shared" si="28"/>
        <v>7</v>
      </c>
      <c r="AK49" s="9">
        <f t="shared" si="29"/>
        <v>11</v>
      </c>
      <c r="AL49" s="10">
        <f t="shared" si="30"/>
        <v>5</v>
      </c>
      <c r="AM49" s="9">
        <f t="shared" si="31"/>
        <v>8</v>
      </c>
      <c r="AN49" s="10">
        <f t="shared" si="32"/>
        <v>11</v>
      </c>
      <c r="AO49" s="9">
        <f t="shared" si="33"/>
        <v>11</v>
      </c>
      <c r="AP49" s="10">
        <f t="shared" si="34"/>
        <v>9</v>
      </c>
      <c r="AQ49" s="9">
        <f t="shared" si="35"/>
        <v>0</v>
      </c>
      <c r="AR49" s="10">
        <f>IF(Q49="",0,IF(LEFT(Q49,1)="-",(IF(ABS(Q49)&gt;9,(ABS(Q49)+2),11)),Q49))</f>
        <v>0</v>
      </c>
    </row>
    <row r="50" spans="3:44" ht="15">
      <c r="C50" s="34" t="s">
        <v>23</v>
      </c>
      <c r="D50" s="148"/>
      <c r="E50" s="61" t="str">
        <f>IF(E42&gt;0,E42,0)</f>
        <v>Sam Khosravi</v>
      </c>
      <c r="F50" s="55" t="str">
        <f>IF(E45&gt;0,E45,0)</f>
        <v>Jarno Lehtonen</v>
      </c>
      <c r="G50" s="8"/>
      <c r="H50" s="46"/>
      <c r="I50" s="378">
        <v>3</v>
      </c>
      <c r="J50" s="379"/>
      <c r="K50" s="378">
        <v>4</v>
      </c>
      <c r="L50" s="379"/>
      <c r="M50" s="378">
        <v>5</v>
      </c>
      <c r="N50" s="379"/>
      <c r="O50" s="378"/>
      <c r="P50" s="379"/>
      <c r="Q50" s="378"/>
      <c r="R50" s="380"/>
      <c r="S50" s="143">
        <f t="shared" si="24"/>
        <v>3</v>
      </c>
      <c r="T50" s="132">
        <f t="shared" si="25"/>
        <v>0</v>
      </c>
      <c r="U50" s="35">
        <f t="shared" si="26"/>
        <v>33</v>
      </c>
      <c r="V50" s="5">
        <f t="shared" si="26"/>
        <v>12</v>
      </c>
      <c r="W50" s="237"/>
      <c r="X50" s="253"/>
      <c r="Y50" s="253"/>
      <c r="Z50" s="227"/>
      <c r="AA50" s="227"/>
      <c r="AB50" s="227"/>
      <c r="AC50" s="227"/>
      <c r="AD50" s="227"/>
      <c r="AE50" s="202"/>
      <c r="AG50" s="166">
        <f>IF(AND(AG42=1,AG45=1),1,"")</f>
      </c>
      <c r="AI50" s="9">
        <f t="shared" si="27"/>
        <v>11</v>
      </c>
      <c r="AJ50" s="10">
        <f t="shared" si="28"/>
        <v>3</v>
      </c>
      <c r="AK50" s="9">
        <f t="shared" si="29"/>
        <v>11</v>
      </c>
      <c r="AL50" s="10">
        <f t="shared" si="30"/>
        <v>4</v>
      </c>
      <c r="AM50" s="9">
        <f t="shared" si="31"/>
        <v>11</v>
      </c>
      <c r="AN50" s="10">
        <f t="shared" si="32"/>
        <v>5</v>
      </c>
      <c r="AO50" s="9">
        <f t="shared" si="33"/>
        <v>0</v>
      </c>
      <c r="AP50" s="10">
        <f t="shared" si="34"/>
        <v>0</v>
      </c>
      <c r="AQ50" s="9">
        <f t="shared" si="35"/>
        <v>0</v>
      </c>
      <c r="AR50" s="10">
        <f>IF(Q50="",0,IF(LEFT(Q50,1)="-",(IF(ABS(Q50)&gt;9,(ABS(Q50)+2),11)),Q50))</f>
        <v>0</v>
      </c>
    </row>
    <row r="51" spans="3:44" ht="15">
      <c r="C51" s="34" t="s">
        <v>24</v>
      </c>
      <c r="D51" s="148"/>
      <c r="E51" s="60" t="str">
        <f>IF(E43&gt;0,E43,0)</f>
        <v>Toni Soine</v>
      </c>
      <c r="F51" s="54" t="str">
        <f>IF(E44&gt;0,E44,0)</f>
        <v>Juha Äänismaa</v>
      </c>
      <c r="G51" s="3"/>
      <c r="H51" s="4"/>
      <c r="I51" s="374">
        <v>-9</v>
      </c>
      <c r="J51" s="375"/>
      <c r="K51" s="374">
        <v>8</v>
      </c>
      <c r="L51" s="375"/>
      <c r="M51" s="374">
        <v>5</v>
      </c>
      <c r="N51" s="375"/>
      <c r="O51" s="374">
        <v>5</v>
      </c>
      <c r="P51" s="375"/>
      <c r="Q51" s="374"/>
      <c r="R51" s="377"/>
      <c r="S51" s="143">
        <f t="shared" si="24"/>
        <v>3</v>
      </c>
      <c r="T51" s="132">
        <f t="shared" si="25"/>
        <v>1</v>
      </c>
      <c r="U51" s="35">
        <f t="shared" si="26"/>
        <v>42</v>
      </c>
      <c r="V51" s="5">
        <f t="shared" si="26"/>
        <v>29</v>
      </c>
      <c r="W51" s="237"/>
      <c r="X51" s="253"/>
      <c r="Y51" s="253"/>
      <c r="Z51" s="227"/>
      <c r="AA51" s="227"/>
      <c r="AB51" s="227"/>
      <c r="AC51" s="227"/>
      <c r="AD51" s="227"/>
      <c r="AE51" s="202"/>
      <c r="AG51" s="166">
        <f>IF(AND(AG43=1,AG44=1),1,"")</f>
      </c>
      <c r="AI51" s="9">
        <f t="shared" si="27"/>
        <v>9</v>
      </c>
      <c r="AJ51" s="10">
        <f t="shared" si="28"/>
        <v>11</v>
      </c>
      <c r="AK51" s="9">
        <f t="shared" si="29"/>
        <v>11</v>
      </c>
      <c r="AL51" s="10">
        <f t="shared" si="30"/>
        <v>8</v>
      </c>
      <c r="AM51" s="9">
        <f t="shared" si="31"/>
        <v>11</v>
      </c>
      <c r="AN51" s="10">
        <f t="shared" si="32"/>
        <v>5</v>
      </c>
      <c r="AO51" s="9">
        <f t="shared" si="33"/>
        <v>11</v>
      </c>
      <c r="AP51" s="10">
        <f t="shared" si="34"/>
        <v>5</v>
      </c>
      <c r="AQ51" s="9">
        <f t="shared" si="35"/>
        <v>0</v>
      </c>
      <c r="AR51" s="10">
        <f>IF(Q51="",0,IF(LEFT(Q51,1)="-",(IF(ABS(Q51)&gt;9,(ABS(Q51)+2),11)),Q51))</f>
        <v>0</v>
      </c>
    </row>
    <row r="52" spans="3:44" ht="15">
      <c r="C52" s="34" t="s">
        <v>25</v>
      </c>
      <c r="D52" s="148"/>
      <c r="E52" s="60" t="str">
        <f>IF(E42&gt;0,E42,0)</f>
        <v>Sam Khosravi</v>
      </c>
      <c r="F52" s="54" t="str">
        <f>IF(E43&gt;0,E43,0)</f>
        <v>Toni Soine</v>
      </c>
      <c r="G52" s="8"/>
      <c r="H52" s="4"/>
      <c r="I52" s="378">
        <v>-7</v>
      </c>
      <c r="J52" s="379"/>
      <c r="K52" s="378">
        <v>6</v>
      </c>
      <c r="L52" s="379"/>
      <c r="M52" s="381">
        <v>4</v>
      </c>
      <c r="N52" s="379"/>
      <c r="O52" s="378">
        <v>10</v>
      </c>
      <c r="P52" s="379"/>
      <c r="Q52" s="378"/>
      <c r="R52" s="380"/>
      <c r="S52" s="143">
        <f t="shared" si="24"/>
        <v>3</v>
      </c>
      <c r="T52" s="132">
        <f t="shared" si="25"/>
        <v>1</v>
      </c>
      <c r="U52" s="35">
        <f t="shared" si="26"/>
        <v>41</v>
      </c>
      <c r="V52" s="5">
        <f t="shared" si="26"/>
        <v>31</v>
      </c>
      <c r="W52" s="237"/>
      <c r="X52" s="253"/>
      <c r="Y52" s="253"/>
      <c r="Z52" s="227"/>
      <c r="AA52" s="227"/>
      <c r="AB52" s="227"/>
      <c r="AC52" s="227"/>
      <c r="AD52" s="227"/>
      <c r="AE52" s="202"/>
      <c r="AG52" s="166">
        <f>IF(AND(AG42=1,AG43=1),1,"")</f>
      </c>
      <c r="AI52" s="9">
        <f t="shared" si="27"/>
        <v>7</v>
      </c>
      <c r="AJ52" s="10">
        <f t="shared" si="28"/>
        <v>11</v>
      </c>
      <c r="AK52" s="9">
        <f t="shared" si="29"/>
        <v>11</v>
      </c>
      <c r="AL52" s="10">
        <f t="shared" si="30"/>
        <v>6</v>
      </c>
      <c r="AM52" s="9">
        <f t="shared" si="31"/>
        <v>11</v>
      </c>
      <c r="AN52" s="10">
        <f t="shared" si="32"/>
        <v>4</v>
      </c>
      <c r="AO52" s="9">
        <f t="shared" si="33"/>
        <v>12</v>
      </c>
      <c r="AP52" s="10">
        <f t="shared" si="34"/>
        <v>10</v>
      </c>
      <c r="AQ52" s="9">
        <f t="shared" si="35"/>
        <v>0</v>
      </c>
      <c r="AR52" s="10">
        <f>IF(Q52="",0,IF(LEFT(Q52,1)="-",(IF(ABS(Q52)&gt;9,(ABS(Q52)+2),11)),Q52))</f>
        <v>0</v>
      </c>
    </row>
    <row r="53" spans="3:44" ht="15.75" thickBot="1">
      <c r="C53" s="37" t="s">
        <v>26</v>
      </c>
      <c r="D53" s="149"/>
      <c r="E53" s="62" t="str">
        <f>IF(E44&gt;0,E44,0)</f>
        <v>Juha Äänismaa</v>
      </c>
      <c r="F53" s="56" t="str">
        <f>IF(E45&gt;0,E45,0)</f>
        <v>Jarno Lehtonen</v>
      </c>
      <c r="G53" s="1"/>
      <c r="H53" s="13"/>
      <c r="I53" s="382">
        <v>4</v>
      </c>
      <c r="J53" s="383"/>
      <c r="K53" s="382">
        <v>4</v>
      </c>
      <c r="L53" s="383"/>
      <c r="M53" s="382">
        <v>4</v>
      </c>
      <c r="N53" s="383"/>
      <c r="O53" s="382"/>
      <c r="P53" s="383"/>
      <c r="Q53" s="382"/>
      <c r="R53" s="384"/>
      <c r="S53" s="133">
        <f t="shared" si="24"/>
        <v>3</v>
      </c>
      <c r="T53" s="134">
        <f t="shared" si="25"/>
        <v>0</v>
      </c>
      <c r="U53" s="243">
        <f t="shared" si="26"/>
        <v>33</v>
      </c>
      <c r="V53" s="244">
        <f t="shared" si="26"/>
        <v>12</v>
      </c>
      <c r="W53" s="237"/>
      <c r="X53" s="253"/>
      <c r="Y53" s="253"/>
      <c r="Z53" s="227"/>
      <c r="AA53" s="227"/>
      <c r="AB53" s="227"/>
      <c r="AC53" s="227"/>
      <c r="AD53" s="227"/>
      <c r="AE53" s="202"/>
      <c r="AG53" s="166">
        <f>IF(AND(AG44=1,AG45=1),1,"")</f>
      </c>
      <c r="AI53" s="11">
        <f t="shared" si="27"/>
        <v>11</v>
      </c>
      <c r="AJ53" s="12">
        <f t="shared" si="28"/>
        <v>4</v>
      </c>
      <c r="AK53" s="11">
        <f t="shared" si="29"/>
        <v>11</v>
      </c>
      <c r="AL53" s="12">
        <f t="shared" si="30"/>
        <v>4</v>
      </c>
      <c r="AM53" s="11">
        <f t="shared" si="31"/>
        <v>11</v>
      </c>
      <c r="AN53" s="12">
        <f t="shared" si="32"/>
        <v>4</v>
      </c>
      <c r="AO53" s="11">
        <f t="shared" si="33"/>
        <v>0</v>
      </c>
      <c r="AP53" s="12">
        <f t="shared" si="34"/>
        <v>0</v>
      </c>
      <c r="AQ53" s="11">
        <f t="shared" si="35"/>
        <v>0</v>
      </c>
      <c r="AR53" s="12">
        <f>IF(Q53=0,0,IF(LEFT(Q53,1)="-",(IF(ABS(Q53)&gt;9,(ABS(Q53)+2),11)),Q53))</f>
        <v>0</v>
      </c>
    </row>
    <row r="54" spans="24:31" ht="15">
      <c r="X54" s="228"/>
      <c r="Y54" s="228"/>
      <c r="Z54" s="228"/>
      <c r="AA54" s="228"/>
      <c r="AB54" s="228"/>
      <c r="AC54" s="228"/>
      <c r="AD54" s="228"/>
      <c r="AE54" s="202"/>
    </row>
    <row r="55" spans="24:31" ht="15.75" thickBot="1">
      <c r="X55" s="228"/>
      <c r="Y55" s="228"/>
      <c r="Z55" s="228"/>
      <c r="AA55" s="228"/>
      <c r="AB55" s="228"/>
      <c r="AC55" s="228"/>
      <c r="AD55" s="228"/>
      <c r="AE55" s="202"/>
    </row>
    <row r="56" spans="3:31" ht="15">
      <c r="C56" s="65"/>
      <c r="D56" s="145"/>
      <c r="E56" s="122" t="str">
        <f>$E$5</f>
        <v>TOP16-finaali</v>
      </c>
      <c r="F56" s="18"/>
      <c r="G56" s="18"/>
      <c r="H56" s="18"/>
      <c r="I56" s="19"/>
      <c r="J56" s="18"/>
      <c r="K56" s="20"/>
      <c r="L56" s="20"/>
      <c r="M56" s="331"/>
      <c r="N56" s="332"/>
      <c r="O56" s="332"/>
      <c r="P56" s="333"/>
      <c r="Q56" s="21" t="s">
        <v>0</v>
      </c>
      <c r="R56" s="22"/>
      <c r="S56" s="334" t="s">
        <v>58</v>
      </c>
      <c r="T56" s="335"/>
      <c r="U56" s="335"/>
      <c r="V56" s="336"/>
      <c r="X56" s="228"/>
      <c r="Y56" s="228"/>
      <c r="Z56" s="228"/>
      <c r="AA56" s="228"/>
      <c r="AB56" s="228"/>
      <c r="AC56" s="228"/>
      <c r="AD56" s="228"/>
      <c r="AE56" s="202"/>
    </row>
    <row r="57" spans="3:47" ht="15.75" thickBot="1">
      <c r="C57" s="66"/>
      <c r="D57" s="150"/>
      <c r="E57" s="123" t="str">
        <f>$E$6</f>
        <v>SPTL</v>
      </c>
      <c r="F57" s="75" t="s">
        <v>1</v>
      </c>
      <c r="G57" s="337">
        <v>3.4</v>
      </c>
      <c r="H57" s="338"/>
      <c r="I57" s="339"/>
      <c r="J57" s="340" t="s">
        <v>2</v>
      </c>
      <c r="K57" s="341"/>
      <c r="L57" s="341"/>
      <c r="M57" s="342">
        <f>$M$6</f>
        <v>44912</v>
      </c>
      <c r="N57" s="342"/>
      <c r="O57" s="342"/>
      <c r="P57" s="343"/>
      <c r="Q57" s="76" t="s">
        <v>3</v>
      </c>
      <c r="R57" s="77"/>
      <c r="S57" s="344" t="str">
        <f>$S$6</f>
        <v>11:00</v>
      </c>
      <c r="T57" s="345"/>
      <c r="U57" s="345"/>
      <c r="V57" s="346"/>
      <c r="X57" s="228"/>
      <c r="Y57" s="228"/>
      <c r="Z57" s="228"/>
      <c r="AA57" s="228"/>
      <c r="AB57" s="228"/>
      <c r="AC57" s="228"/>
      <c r="AD57" s="228"/>
      <c r="AE57" s="202"/>
      <c r="AU57" t="s">
        <v>20</v>
      </c>
    </row>
    <row r="58" spans="3:73" ht="15.75" thickBot="1">
      <c r="C58" s="24"/>
      <c r="D58" s="154" t="s">
        <v>40</v>
      </c>
      <c r="E58" s="199" t="s">
        <v>4</v>
      </c>
      <c r="F58" s="115" t="s">
        <v>5</v>
      </c>
      <c r="G58" s="349" t="s">
        <v>6</v>
      </c>
      <c r="H58" s="350"/>
      <c r="I58" s="351" t="s">
        <v>7</v>
      </c>
      <c r="J58" s="352"/>
      <c r="K58" s="353" t="s">
        <v>8</v>
      </c>
      <c r="L58" s="350"/>
      <c r="M58" s="351" t="s">
        <v>9</v>
      </c>
      <c r="N58" s="352"/>
      <c r="O58" s="354"/>
      <c r="P58" s="355"/>
      <c r="Q58" s="25" t="s">
        <v>10</v>
      </c>
      <c r="R58" s="26" t="s">
        <v>11</v>
      </c>
      <c r="S58" s="349" t="s">
        <v>41</v>
      </c>
      <c r="T58" s="356"/>
      <c r="U58" s="357" t="s">
        <v>12</v>
      </c>
      <c r="V58" s="355"/>
      <c r="Y58" s="205" t="s">
        <v>46</v>
      </c>
      <c r="Z58" s="196"/>
      <c r="AA58" s="196"/>
      <c r="AB58" s="200"/>
      <c r="AC58" s="211" t="s">
        <v>45</v>
      </c>
      <c r="AD58" s="228"/>
      <c r="AE58" s="202"/>
      <c r="AG58" s="124" t="s">
        <v>37</v>
      </c>
      <c r="AI58" s="205" t="s">
        <v>46</v>
      </c>
      <c r="AJ58" s="196"/>
      <c r="AK58" s="196"/>
      <c r="AL58" s="200"/>
      <c r="AM58" s="211" t="s">
        <v>45</v>
      </c>
      <c r="AU58" s="358" t="s">
        <v>6</v>
      </c>
      <c r="AV58" s="359"/>
      <c r="AW58" s="360" t="s">
        <v>7</v>
      </c>
      <c r="AX58" s="361"/>
      <c r="AY58" s="362" t="s">
        <v>8</v>
      </c>
      <c r="AZ58" s="359"/>
      <c r="BA58" s="347" t="s">
        <v>9</v>
      </c>
      <c r="BB58" s="348"/>
      <c r="BC58" s="174" t="s">
        <v>38</v>
      </c>
      <c r="BD58" s="175"/>
      <c r="BE58" s="184" t="s">
        <v>43</v>
      </c>
      <c r="BK58" s="215" t="s">
        <v>44</v>
      </c>
      <c r="BL58" s="216"/>
      <c r="BM58" s="216"/>
      <c r="BN58" s="217"/>
      <c r="BO58" s="217"/>
      <c r="BP58" s="217"/>
      <c r="BQ58" s="217"/>
      <c r="BR58" s="217"/>
      <c r="BS58" s="218" t="s">
        <v>48</v>
      </c>
      <c r="BT58" s="219"/>
      <c r="BU58" s="221" t="s">
        <v>43</v>
      </c>
    </row>
    <row r="59" spans="2:73" ht="15">
      <c r="B59" s="17">
        <f>U59</f>
        <v>2</v>
      </c>
      <c r="C59" s="27" t="s">
        <v>6</v>
      </c>
      <c r="D59" s="155">
        <v>2337</v>
      </c>
      <c r="E59" s="57" t="s">
        <v>86</v>
      </c>
      <c r="F59" s="119" t="s">
        <v>82</v>
      </c>
      <c r="G59" s="38"/>
      <c r="H59" s="49"/>
      <c r="I59" s="101">
        <f>+S69</f>
        <v>1</v>
      </c>
      <c r="J59" s="102">
        <f>+T69</f>
        <v>3</v>
      </c>
      <c r="K59" s="103">
        <f>S65</f>
        <v>3</v>
      </c>
      <c r="L59" s="103">
        <f>T65</f>
        <v>0</v>
      </c>
      <c r="M59" s="101">
        <f>S67</f>
        <v>3</v>
      </c>
      <c r="N59" s="102">
        <f>T67</f>
        <v>0</v>
      </c>
      <c r="O59" s="103"/>
      <c r="P59" s="39"/>
      <c r="Q59" s="125">
        <f>IF(SUM(G59:P59)=0,0,COUNTIF(H59:H62,"3"))</f>
        <v>2</v>
      </c>
      <c r="R59" s="126">
        <f>IF(SUM(H59:Q59)=0,0,COUNTIF(G59:G62,"3"))</f>
        <v>1</v>
      </c>
      <c r="S59" s="363">
        <f>+AC59</f>
        <v>5</v>
      </c>
      <c r="T59" s="364"/>
      <c r="U59" s="365">
        <v>2</v>
      </c>
      <c r="V59" s="366"/>
      <c r="Y59" s="206"/>
      <c r="Z59" s="164">
        <f>IF($S69=3,2,IF($W69=1,0,1))</f>
        <v>1</v>
      </c>
      <c r="AA59" s="164">
        <f>IF($S65=3,2,IF($W65=1,0,1))</f>
        <v>2</v>
      </c>
      <c r="AB59" s="164">
        <f>IF($S67=3,2,IF($W67=1,0,1))</f>
        <v>2</v>
      </c>
      <c r="AC59" s="207">
        <f>SUM(Y59:AB59)</f>
        <v>5</v>
      </c>
      <c r="AD59" s="228"/>
      <c r="AE59" s="202"/>
      <c r="AG59" s="237"/>
      <c r="AH59" s="161"/>
      <c r="AI59" s="206"/>
      <c r="AJ59" s="164">
        <f>IF($AG69=1,IF($S69=3,2,IF($W69=1,0,1)),"")</f>
      </c>
      <c r="AK59" s="164">
        <f>IF($AG65=1,IF($S65=3,2,IF($W65=1,0,1)),"")</f>
      </c>
      <c r="AL59" s="164">
        <f>IF($AG67=1,IF($S67=3,2,IF($W67=1,0,1)),"")</f>
      </c>
      <c r="AM59" s="207">
        <f>SUM(AI59:AL59)</f>
        <v>0</v>
      </c>
      <c r="AU59" s="176"/>
      <c r="AV59" s="163"/>
      <c r="AW59" s="164">
        <f>IF($AG69=1,S69,"")</f>
      </c>
      <c r="AX59" s="164">
        <f>IF($AG69=1,T69,"")</f>
      </c>
      <c r="AY59" s="164">
        <f>IF($AG65=1,S65,"")</f>
      </c>
      <c r="AZ59" s="164">
        <f>IF($AG65=1,T65,"")</f>
      </c>
      <c r="BA59" s="164">
        <f>IF($AG67=1,S67,"")</f>
      </c>
      <c r="BB59" s="165">
        <f>IF($AG67=1,T67,"")</f>
      </c>
      <c r="BC59" s="167">
        <f>IF(SUM(AU59:BB59)=0,"",SUM(AV59:AV62))</f>
      </c>
      <c r="BD59" s="167">
        <f>IF(SUM(AU59:BB59)=0,"",SUM(AU59:AU62))</f>
      </c>
      <c r="BE59" s="201">
        <f>IF(AG59=1,IF(BC59=0,0,IF(BD59=0,BC59,BC59/BD59)),"")</f>
      </c>
      <c r="BK59" s="189"/>
      <c r="BL59" s="190"/>
      <c r="BM59" s="193">
        <f>IF($AG69=1,U69,0)</f>
        <v>0</v>
      </c>
      <c r="BN59" s="194">
        <f>IF($AG69=1,V69,0)</f>
        <v>0</v>
      </c>
      <c r="BO59" s="193">
        <f>IF($AG65=1,U65,0)</f>
        <v>0</v>
      </c>
      <c r="BP59" s="194">
        <f>IF($AG65=1,V65,0)</f>
        <v>0</v>
      </c>
      <c r="BQ59" s="193">
        <f>IF($AG67=1,U67,0)</f>
        <v>0</v>
      </c>
      <c r="BR59" s="195">
        <f>IF($AG67=1,V67,0)</f>
        <v>0</v>
      </c>
      <c r="BS59" s="198">
        <f>+BM59+BO59+BQ59</f>
        <v>0</v>
      </c>
      <c r="BT59" s="194">
        <f>+BN59+BP59+BR59</f>
        <v>0</v>
      </c>
      <c r="BU59" s="224">
        <f>IF(AG59=1,IF(BS59=0,0,IF(BT59=0,BS59,BS59/BT59)),"")</f>
      </c>
    </row>
    <row r="60" spans="2:73" ht="15">
      <c r="B60" s="17">
        <f>U60</f>
        <v>1</v>
      </c>
      <c r="C60" s="28" t="s">
        <v>7</v>
      </c>
      <c r="D60" s="155">
        <v>2274</v>
      </c>
      <c r="E60" s="57" t="s">
        <v>80</v>
      </c>
      <c r="F60" s="119" t="s">
        <v>76</v>
      </c>
      <c r="G60" s="40">
        <f>+T69</f>
        <v>3</v>
      </c>
      <c r="H60" s="104">
        <f>+S69</f>
        <v>1</v>
      </c>
      <c r="I60" s="105"/>
      <c r="J60" s="106"/>
      <c r="K60" s="104">
        <f>S68</f>
        <v>3</v>
      </c>
      <c r="L60" s="104">
        <f>T68</f>
        <v>0</v>
      </c>
      <c r="M60" s="107">
        <f>S66</f>
        <v>3</v>
      </c>
      <c r="N60" s="108">
        <f>T66</f>
        <v>2</v>
      </c>
      <c r="O60" s="104"/>
      <c r="P60" s="41"/>
      <c r="Q60" s="125">
        <f>IF(SUM(G60:P60)=0,0,COUNTIF(J59:J62,"3"))</f>
        <v>3</v>
      </c>
      <c r="R60" s="126">
        <f>IF(SUM(H60:Q60)=0,0,COUNTIF(I59:I62,"3"))</f>
        <v>0</v>
      </c>
      <c r="S60" s="363">
        <f>+AC60</f>
        <v>6</v>
      </c>
      <c r="T60" s="364"/>
      <c r="U60" s="365">
        <v>1</v>
      </c>
      <c r="V60" s="366"/>
      <c r="Y60" s="164">
        <f>IF($T69=3,2,IF($W69=1,0,1))</f>
        <v>2</v>
      </c>
      <c r="Z60" s="206"/>
      <c r="AA60" s="164">
        <f>IF($S68=3,2,IF($W68=1,0,1))</f>
        <v>2</v>
      </c>
      <c r="AB60" s="164">
        <f>IF($S66=3,2,IF($W66=1,0,1))</f>
        <v>2</v>
      </c>
      <c r="AC60" s="207">
        <f>SUM(Y60:AB60)</f>
        <v>6</v>
      </c>
      <c r="AD60" s="228"/>
      <c r="AE60" s="202"/>
      <c r="AG60" s="237"/>
      <c r="AH60" s="161"/>
      <c r="AI60" s="164">
        <f>IF($AG69=1,IF($T69=3,2,IF($W69=1,0,1)),"")</f>
      </c>
      <c r="AJ60" s="206"/>
      <c r="AK60" s="164">
        <f>IF($AG68=1,IF($S68=3,2,IF($W68=1,0,1)),"")</f>
      </c>
      <c r="AL60" s="164">
        <f>IF($AG66=1,IF($S66=3,2,IF($W66=1,0,1)),"")</f>
      </c>
      <c r="AM60" s="207">
        <f>SUM(AI60:AL60)</f>
        <v>0</v>
      </c>
      <c r="AU60" s="177">
        <f>IF($AG69=1,T69,"")</f>
      </c>
      <c r="AV60" s="164">
        <f>IF($AG69=1,S69,"")</f>
      </c>
      <c r="AW60" s="162"/>
      <c r="AX60" s="163"/>
      <c r="AY60" s="164">
        <f>IF($AG68=1,S68,"")</f>
      </c>
      <c r="AZ60" s="164">
        <f>IF($AG68=1,T68,"")</f>
      </c>
      <c r="BA60" s="164">
        <f>IF($AG66=1,S66,"")</f>
      </c>
      <c r="BB60" s="165">
        <f>IF($AG66=1,T66,"")</f>
      </c>
      <c r="BC60" s="167">
        <f>IF(SUM(AU60:BB60)=0,"",SUM(AX59:AX62))</f>
      </c>
      <c r="BD60" s="168">
        <f>IF(SUM(AU60:BB60)=0,"",SUM(AW59:AW62))</f>
      </c>
      <c r="BE60" s="201">
        <f>IF(AG60=1,IF(BC60=0,0,IF(BD60=0,BC60,BC60/BD60)),"")</f>
      </c>
      <c r="BK60" s="177">
        <f>IF($AG69=1,V69,0)</f>
        <v>0</v>
      </c>
      <c r="BL60" s="185">
        <f>IF($AG69=1,U69,0)</f>
        <v>0</v>
      </c>
      <c r="BM60" s="187"/>
      <c r="BN60" s="188"/>
      <c r="BO60" s="177">
        <f>IF($AG68=1,U68,0)</f>
        <v>0</v>
      </c>
      <c r="BP60" s="185">
        <f>IF($AG68=1,V68,0)</f>
        <v>0</v>
      </c>
      <c r="BQ60" s="177">
        <f>IF($AG66=1,U66,0)</f>
        <v>0</v>
      </c>
      <c r="BR60" s="165">
        <f>IF($AG66=1,V66,0)</f>
        <v>0</v>
      </c>
      <c r="BS60" s="198">
        <f>+BK60+BO60+BQ60</f>
        <v>0</v>
      </c>
      <c r="BT60" s="214">
        <f>+BL60+BN60+BP60+BR60</f>
        <v>0</v>
      </c>
      <c r="BU60" s="222">
        <f>IF(AG60=1,IF(BS60=0,0,IF(BT60=0,BS60,BS60/BT60)),"")</f>
      </c>
    </row>
    <row r="61" spans="2:73" ht="15">
      <c r="B61" s="17">
        <f>U61</f>
        <v>4</v>
      </c>
      <c r="C61" s="28" t="s">
        <v>8</v>
      </c>
      <c r="D61" s="246">
        <v>2035</v>
      </c>
      <c r="E61" s="247" t="s">
        <v>77</v>
      </c>
      <c r="F61" s="120" t="s">
        <v>78</v>
      </c>
      <c r="G61" s="40">
        <f>+T65</f>
        <v>0</v>
      </c>
      <c r="H61" s="104">
        <f>+S65</f>
        <v>3</v>
      </c>
      <c r="I61" s="107">
        <f>T68</f>
        <v>0</v>
      </c>
      <c r="J61" s="108">
        <f>S68</f>
        <v>3</v>
      </c>
      <c r="K61" s="109"/>
      <c r="L61" s="109"/>
      <c r="M61" s="107">
        <f>S70</f>
        <v>1</v>
      </c>
      <c r="N61" s="108">
        <f>T70</f>
        <v>3</v>
      </c>
      <c r="O61" s="104"/>
      <c r="P61" s="41"/>
      <c r="Q61" s="125">
        <f>IF(SUM(G61:P61)=0,0,COUNTIF(L59:L62,"3"))</f>
        <v>0</v>
      </c>
      <c r="R61" s="126">
        <f>IF(SUM(H61:Q61)=0,0,COUNTIF(K59:K62,"3"))</f>
        <v>3</v>
      </c>
      <c r="S61" s="363">
        <f>+AC61</f>
        <v>3</v>
      </c>
      <c r="T61" s="364"/>
      <c r="U61" s="365">
        <v>4</v>
      </c>
      <c r="V61" s="366"/>
      <c r="Y61" s="164">
        <f>IF($T65=3,2,IF($W65=1,0,1))</f>
        <v>1</v>
      </c>
      <c r="Z61" s="164">
        <f>IF($T68=3,2,IF($W68=1,0,1))</f>
        <v>1</v>
      </c>
      <c r="AA61" s="206"/>
      <c r="AB61" s="164">
        <f>IF($S70=3,2,IF($W70=1,0,1))</f>
        <v>1</v>
      </c>
      <c r="AC61" s="207">
        <f>SUM(Y61:AB61)</f>
        <v>3</v>
      </c>
      <c r="AD61" s="228"/>
      <c r="AE61" s="202"/>
      <c r="AG61" s="237"/>
      <c r="AH61" s="161"/>
      <c r="AI61" s="164">
        <f>IF($AG65=1,IF($T65=3,2,IF($W65=1,0,1)),"")</f>
      </c>
      <c r="AJ61" s="164">
        <f>IF($AG68=1,IF($T68=3,2,IF($W68=1,0,1)),"")</f>
      </c>
      <c r="AK61" s="206"/>
      <c r="AL61" s="164">
        <f>IF($AG70=1,IF($S70=3,2,IF($W70=1,0,1)),"")</f>
      </c>
      <c r="AM61" s="207">
        <f>SUM(AI61:AL61)</f>
        <v>0</v>
      </c>
      <c r="AU61" s="177">
        <f>IF($AG65=1,T65,"")</f>
      </c>
      <c r="AV61" s="164">
        <f>IF($AG65=1,S65,"")</f>
      </c>
      <c r="AW61" s="164">
        <f>IF($AG68=1,T68,"")</f>
      </c>
      <c r="AX61" s="164">
        <f>IF($AG68=1,S68,"")</f>
      </c>
      <c r="AY61" s="162"/>
      <c r="AZ61" s="163"/>
      <c r="BA61" s="164">
        <f>IF($AG70=1,S70,"")</f>
      </c>
      <c r="BB61" s="165">
        <f>IF($AG70=1,T70,"")</f>
      </c>
      <c r="BC61" s="167">
        <f>IF(SUM(AU61:BB61)=0,"",SUM(AZ59:AZ62))</f>
      </c>
      <c r="BD61" s="169">
        <f>IF(SUM(AU61:BB61)=0,"",SUM(AY59:AY62))</f>
      </c>
      <c r="BE61" s="201">
        <f>IF(AG61=1,IF(BC61=0,0,IF(BD61=0,BC61,BC61/BD61)),"")</f>
      </c>
      <c r="BK61" s="177">
        <f>IF($AG65=1,V65,0)</f>
        <v>0</v>
      </c>
      <c r="BL61" s="185">
        <f>IF($AG65=1,U65,0)</f>
        <v>0</v>
      </c>
      <c r="BM61" s="177">
        <f>IF($AG68=1,V68,0)</f>
        <v>0</v>
      </c>
      <c r="BN61" s="185">
        <f>IF($AG68=1,U68,0)</f>
        <v>0</v>
      </c>
      <c r="BO61" s="189"/>
      <c r="BP61" s="190"/>
      <c r="BQ61" s="177">
        <f>IF($AG70=1,U70,0)</f>
        <v>0</v>
      </c>
      <c r="BR61" s="165">
        <f>IF($AG70=1,V70,0)</f>
        <v>0</v>
      </c>
      <c r="BS61" s="198">
        <f>+BK61+BM61+BQ61</f>
        <v>0</v>
      </c>
      <c r="BT61" s="214">
        <f>+BL61+BN61+BP61+BR61</f>
        <v>0</v>
      </c>
      <c r="BU61" s="222">
        <f>IF(AG61=1,IF(BS61=0,0,IF(BT61=0,BS61,BS61/BT61)),"")</f>
      </c>
    </row>
    <row r="62" spans="2:73" ht="15.75" thickBot="1">
      <c r="B62" s="17">
        <f>U62</f>
        <v>3</v>
      </c>
      <c r="C62" s="29" t="s">
        <v>9</v>
      </c>
      <c r="D62" s="248">
        <v>2117</v>
      </c>
      <c r="E62" s="249" t="s">
        <v>99</v>
      </c>
      <c r="F62" s="160" t="s">
        <v>82</v>
      </c>
      <c r="G62" s="42">
        <f>T67</f>
        <v>0</v>
      </c>
      <c r="H62" s="110">
        <f>S67</f>
        <v>3</v>
      </c>
      <c r="I62" s="111">
        <f>T66</f>
        <v>2</v>
      </c>
      <c r="J62" s="112">
        <f>S66</f>
        <v>3</v>
      </c>
      <c r="K62" s="110">
        <f>T70</f>
        <v>3</v>
      </c>
      <c r="L62" s="110">
        <f>S70</f>
        <v>1</v>
      </c>
      <c r="M62" s="113"/>
      <c r="N62" s="114"/>
      <c r="O62" s="110"/>
      <c r="P62" s="43"/>
      <c r="Q62" s="127">
        <f>IF(SUM(G62:P62)=0,0,COUNTIF(N59:N62,"3"))</f>
        <v>1</v>
      </c>
      <c r="R62" s="128">
        <f>IF(SUM(H62:Q62)=0,0,COUNTIF(M59:M62,"3"))</f>
        <v>2</v>
      </c>
      <c r="S62" s="363">
        <f>+AC62</f>
        <v>4</v>
      </c>
      <c r="T62" s="364"/>
      <c r="U62" s="367">
        <v>3</v>
      </c>
      <c r="V62" s="368"/>
      <c r="Y62" s="164">
        <f>IF($T67=3,2,IF($W67=1,0,1))</f>
        <v>1</v>
      </c>
      <c r="Z62" s="164">
        <f>IF($T66=3,2,IF($W66=1,0,1))</f>
        <v>1</v>
      </c>
      <c r="AA62" s="164">
        <f>IF($T70=3,2,IF($W70=1,0,1))</f>
        <v>2</v>
      </c>
      <c r="AB62" s="206"/>
      <c r="AC62" s="207">
        <f>SUM(Y62:AB62)</f>
        <v>4</v>
      </c>
      <c r="AD62" s="228"/>
      <c r="AE62" s="202"/>
      <c r="AG62" s="237"/>
      <c r="AH62" s="161"/>
      <c r="AI62" s="164">
        <f>IF($AG67=1,IF($T67=3,2,IF($W67=1,0,1)),"")</f>
      </c>
      <c r="AJ62" s="164">
        <f>IF($AG66=1,IF($T66=3,2,IF($W66=1,0,1)),"")</f>
      </c>
      <c r="AK62" s="164">
        <f>IF($AG70=1,IF($T70=3,2,IF($W70=1,0,1)),"")</f>
      </c>
      <c r="AL62" s="206"/>
      <c r="AM62" s="207">
        <f>SUM(AI62:AL62)</f>
        <v>0</v>
      </c>
      <c r="AU62" s="178">
        <f>IF($AG67=1,T67,"")</f>
      </c>
      <c r="AV62" s="179">
        <f>IF($AG67=1,S67,"")</f>
      </c>
      <c r="AW62" s="179">
        <f>IF($AG66=1,T66,"")</f>
      </c>
      <c r="AX62" s="179">
        <f>IF($AG66=1,S66,"")</f>
      </c>
      <c r="AY62" s="179">
        <f>IF($AG70=1,T70,"")</f>
      </c>
      <c r="AZ62" s="179">
        <f>IF($AG70=1,S70,"")</f>
      </c>
      <c r="BA62" s="180"/>
      <c r="BB62" s="181"/>
      <c r="BC62" s="182">
        <f>IF(SUM(AU62:BB62)=0,"",SUM(BB60:BB64))</f>
      </c>
      <c r="BD62" s="183">
        <f>IF(SUM(AU62:BB62)=0,"",SUM(BA60:BA64))</f>
      </c>
      <c r="BE62" s="201">
        <f>IF(AG62=1,IF(BC62=0,0,IF(BD62=0,BC62,BC62/BD62)),"")</f>
      </c>
      <c r="BK62" s="178">
        <f>IF($AG67=1,V67,0)</f>
        <v>0</v>
      </c>
      <c r="BL62" s="186">
        <f>IF($AG67=1,U67,0)</f>
        <v>0</v>
      </c>
      <c r="BM62" s="178">
        <f>IF($AG66=1,V66,0)</f>
        <v>0</v>
      </c>
      <c r="BN62" s="186">
        <f>IF($AG66=1,U66,0)</f>
        <v>0</v>
      </c>
      <c r="BO62" s="178">
        <f>IF($AG70=1,V70,0)</f>
        <v>0</v>
      </c>
      <c r="BP62" s="186">
        <f>IF($AG70=1,U70,0)</f>
        <v>0</v>
      </c>
      <c r="BQ62" s="191"/>
      <c r="BR62" s="192"/>
      <c r="BS62" s="197">
        <f>+BK62+BM62+BO62</f>
        <v>0</v>
      </c>
      <c r="BT62" s="225">
        <f>+BL62+BN62+BP62+BR62</f>
        <v>0</v>
      </c>
      <c r="BU62" s="223">
        <f>IF(AG62=1,IF(BS62=0,0,IF(BT62=0,BS62,BS62/BT62)),"")</f>
      </c>
    </row>
    <row r="63" spans="3:31" ht="15">
      <c r="C63" s="33"/>
      <c r="D63" s="147"/>
      <c r="E63" s="48" t="s">
        <v>39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23"/>
      <c r="V63" s="78"/>
      <c r="X63" s="228"/>
      <c r="Y63" s="228"/>
      <c r="Z63" s="228"/>
      <c r="AA63" s="228"/>
      <c r="AB63" s="228"/>
      <c r="AC63" s="228"/>
      <c r="AD63" s="228"/>
      <c r="AE63" s="202"/>
    </row>
    <row r="64" spans="3:31" ht="15.75" thickBot="1">
      <c r="C64" s="33"/>
      <c r="D64" s="147"/>
      <c r="E64" s="47" t="s">
        <v>14</v>
      </c>
      <c r="F64" s="1"/>
      <c r="G64" s="1"/>
      <c r="H64" s="2"/>
      <c r="I64" s="369" t="s">
        <v>15</v>
      </c>
      <c r="J64" s="370"/>
      <c r="K64" s="371" t="s">
        <v>16</v>
      </c>
      <c r="L64" s="370"/>
      <c r="M64" s="371" t="s">
        <v>17</v>
      </c>
      <c r="N64" s="370"/>
      <c r="O64" s="371" t="s">
        <v>18</v>
      </c>
      <c r="P64" s="370"/>
      <c r="Q64" s="371" t="s">
        <v>19</v>
      </c>
      <c r="R64" s="370"/>
      <c r="S64" s="372" t="s">
        <v>20</v>
      </c>
      <c r="T64" s="373"/>
      <c r="U64" s="172" t="s">
        <v>13</v>
      </c>
      <c r="V64" s="173"/>
      <c r="W64" s="236" t="s">
        <v>42</v>
      </c>
      <c r="X64" s="164" t="s">
        <v>52</v>
      </c>
      <c r="Y64" s="164" t="s">
        <v>53</v>
      </c>
      <c r="Z64" s="227"/>
      <c r="AA64" s="227"/>
      <c r="AB64" s="227"/>
      <c r="AC64" s="227"/>
      <c r="AD64" s="227"/>
      <c r="AE64" s="202"/>
    </row>
    <row r="65" spans="3:44" ht="15">
      <c r="C65" s="34" t="s">
        <v>21</v>
      </c>
      <c r="D65" s="148"/>
      <c r="E65" s="60" t="str">
        <f>IF(E59&gt;0,E59,0)</f>
        <v>Arttu Pihkala</v>
      </c>
      <c r="F65" s="53" t="str">
        <f>IF(E61&gt;0,E61,0)</f>
        <v>Toni Pitkänen</v>
      </c>
      <c r="G65" s="3"/>
      <c r="H65" s="4"/>
      <c r="I65" s="374">
        <v>2</v>
      </c>
      <c r="J65" s="375"/>
      <c r="K65" s="374">
        <v>5</v>
      </c>
      <c r="L65" s="375"/>
      <c r="M65" s="374">
        <v>6</v>
      </c>
      <c r="N65" s="375"/>
      <c r="O65" s="374"/>
      <c r="P65" s="375"/>
      <c r="Q65" s="376"/>
      <c r="R65" s="377"/>
      <c r="S65" s="141">
        <f aca="true" t="shared" si="36" ref="S65:S70">IF(COUNT(I65:Q65)=0,0,COUNTIF(I65:Q65,"&gt;=0"))</f>
        <v>3</v>
      </c>
      <c r="T65" s="142">
        <f aca="true" t="shared" si="37" ref="T65:T70">IF(COUNTA(I65:Q65)=0,0,(IF(LEFT(I65,1)="-",1,0)+IF(LEFT(K65,1)="-",1,0)+IF(LEFT(M65,1)="-",1,0)+IF(LEFT(O65,1)="-",1,0)+IF(LEFT(Q65,1)="-",1,0)))</f>
        <v>0</v>
      </c>
      <c r="U65" s="35">
        <f aca="true" t="shared" si="38" ref="U65:U70">+AI65+AK65+AM65+AO65+AQ65</f>
        <v>33</v>
      </c>
      <c r="V65" s="5">
        <f aca="true" t="shared" si="39" ref="V65:V70">+AJ65+AL65+AN65+AP65+AR65</f>
        <v>13</v>
      </c>
      <c r="W65" s="237"/>
      <c r="X65" s="253"/>
      <c r="Y65" s="253"/>
      <c r="Z65" s="227"/>
      <c r="AA65" s="227"/>
      <c r="AB65" s="227"/>
      <c r="AC65" s="227"/>
      <c r="AD65" s="227"/>
      <c r="AE65" s="202"/>
      <c r="AG65" s="166">
        <f>IF(AND(AG59=1,AG61=1),1,"")</f>
      </c>
      <c r="AI65" s="6">
        <f aca="true" t="shared" si="40" ref="AI65:AI70">IF(I65="",0,IF(LEFT(I65,1)="-",ABS(I65),(IF(I65&gt;9,I65+2,11))))</f>
        <v>11</v>
      </c>
      <c r="AJ65" s="7">
        <f aca="true" t="shared" si="41" ref="AJ65:AJ70">IF(I65="",0,IF(LEFT(I65,1)="-",(IF(ABS(I65)&gt;9,(ABS(I65)+2),11)),I65))</f>
        <v>2</v>
      </c>
      <c r="AK65" s="6">
        <f aca="true" t="shared" si="42" ref="AK65:AK70">IF(K65="",0,IF(LEFT(K65,1)="-",ABS(K65),(IF(K65&gt;9,K65+2,11))))</f>
        <v>11</v>
      </c>
      <c r="AL65" s="7">
        <f aca="true" t="shared" si="43" ref="AL65:AL70">IF(K65="",0,IF(LEFT(K65,1)="-",(IF(ABS(K65)&gt;9,(ABS(K65)+2),11)),K65))</f>
        <v>5</v>
      </c>
      <c r="AM65" s="6">
        <f aca="true" t="shared" si="44" ref="AM65:AM70">IF(M65="",0,IF(LEFT(M65,1)="-",ABS(M65),(IF(M65&gt;9,M65+2,11))))</f>
        <v>11</v>
      </c>
      <c r="AN65" s="7">
        <f aca="true" t="shared" si="45" ref="AN65:AN70">IF(M65="",0,IF(LEFT(M65,1)="-",(IF(ABS(M65)&gt;9,(ABS(M65)+2),11)),M65))</f>
        <v>6</v>
      </c>
      <c r="AO65" s="6">
        <f aca="true" t="shared" si="46" ref="AO65:AO70">IF(O65="",0,IF(LEFT(O65,1)="-",ABS(O65),(IF(O65&gt;9,O65+2,11))))</f>
        <v>0</v>
      </c>
      <c r="AP65" s="7">
        <f aca="true" t="shared" si="47" ref="AP65:AP70">IF(O65="",0,IF(LEFT(O65,1)="-",(IF(ABS(O65)&gt;9,(ABS(O65)+2),11)),O65))</f>
        <v>0</v>
      </c>
      <c r="AQ65" s="6">
        <f aca="true" t="shared" si="48" ref="AQ65:AQ70">IF(Q65="",0,IF(LEFT(Q65,1)="-",ABS(Q65),(IF(Q65&gt;9,Q65+2,11))))</f>
        <v>0</v>
      </c>
      <c r="AR65" s="7">
        <f>IF(Q65="",0,IF(LEFT(Q65,1)="-",(IF(ABS(Q65)&gt;9,(ABS(Q65)+2),11)),Q65))</f>
        <v>0</v>
      </c>
    </row>
    <row r="66" spans="3:44" ht="15">
      <c r="C66" s="34" t="s">
        <v>22</v>
      </c>
      <c r="D66" s="148"/>
      <c r="E66" s="60" t="str">
        <f>IF(E60&gt;0,E60,0)</f>
        <v>Riku Autio</v>
      </c>
      <c r="F66" s="54" t="str">
        <f>IF(E62&gt;0,E62,0)</f>
        <v>Lassi Lehtola</v>
      </c>
      <c r="G66" s="8"/>
      <c r="H66" s="4"/>
      <c r="I66" s="378">
        <v>5</v>
      </c>
      <c r="J66" s="379"/>
      <c r="K66" s="378">
        <v>-6</v>
      </c>
      <c r="L66" s="379"/>
      <c r="M66" s="378">
        <v>6</v>
      </c>
      <c r="N66" s="379"/>
      <c r="O66" s="378">
        <v>-9</v>
      </c>
      <c r="P66" s="379"/>
      <c r="Q66" s="378">
        <v>10</v>
      </c>
      <c r="R66" s="380"/>
      <c r="S66" s="143">
        <f t="shared" si="36"/>
        <v>3</v>
      </c>
      <c r="T66" s="132">
        <f t="shared" si="37"/>
        <v>2</v>
      </c>
      <c r="U66" s="35">
        <f t="shared" si="38"/>
        <v>49</v>
      </c>
      <c r="V66" s="5">
        <f t="shared" si="39"/>
        <v>43</v>
      </c>
      <c r="W66" s="237"/>
      <c r="X66" s="253"/>
      <c r="Y66" s="253"/>
      <c r="Z66" s="227"/>
      <c r="AA66" s="227"/>
      <c r="AB66" s="227"/>
      <c r="AC66" s="227"/>
      <c r="AD66" s="227"/>
      <c r="AE66" s="202"/>
      <c r="AG66" s="166">
        <f>IF(AND(AG60=1,AG62=1),1,"")</f>
      </c>
      <c r="AI66" s="9">
        <f t="shared" si="40"/>
        <v>11</v>
      </c>
      <c r="AJ66" s="10">
        <f t="shared" si="41"/>
        <v>5</v>
      </c>
      <c r="AK66" s="9">
        <f t="shared" si="42"/>
        <v>6</v>
      </c>
      <c r="AL66" s="10">
        <f t="shared" si="43"/>
        <v>11</v>
      </c>
      <c r="AM66" s="9">
        <f t="shared" si="44"/>
        <v>11</v>
      </c>
      <c r="AN66" s="10">
        <f t="shared" si="45"/>
        <v>6</v>
      </c>
      <c r="AO66" s="9">
        <f t="shared" si="46"/>
        <v>9</v>
      </c>
      <c r="AP66" s="10">
        <f t="shared" si="47"/>
        <v>11</v>
      </c>
      <c r="AQ66" s="9">
        <f t="shared" si="48"/>
        <v>12</v>
      </c>
      <c r="AR66" s="10">
        <f>IF(Q66="",0,IF(LEFT(Q66,1)="-",(IF(ABS(Q66)&gt;9,(ABS(Q66)+2),11)),Q66))</f>
        <v>10</v>
      </c>
    </row>
    <row r="67" spans="3:44" ht="15">
      <c r="C67" s="34" t="s">
        <v>23</v>
      </c>
      <c r="D67" s="148"/>
      <c r="E67" s="61" t="str">
        <f>IF(E59&gt;0,E59,0)</f>
        <v>Arttu Pihkala</v>
      </c>
      <c r="F67" s="55" t="str">
        <f>IF(E62&gt;0,E62,0)</f>
        <v>Lassi Lehtola</v>
      </c>
      <c r="G67" s="8"/>
      <c r="H67" s="46"/>
      <c r="I67" s="378">
        <v>5</v>
      </c>
      <c r="J67" s="379"/>
      <c r="K67" s="378">
        <v>5</v>
      </c>
      <c r="L67" s="379"/>
      <c r="M67" s="378">
        <v>12</v>
      </c>
      <c r="N67" s="379"/>
      <c r="O67" s="378"/>
      <c r="P67" s="379"/>
      <c r="Q67" s="378"/>
      <c r="R67" s="380"/>
      <c r="S67" s="143">
        <f t="shared" si="36"/>
        <v>3</v>
      </c>
      <c r="T67" s="132">
        <f t="shared" si="37"/>
        <v>0</v>
      </c>
      <c r="U67" s="35">
        <f t="shared" si="38"/>
        <v>36</v>
      </c>
      <c r="V67" s="5">
        <f t="shared" si="39"/>
        <v>22</v>
      </c>
      <c r="W67" s="237"/>
      <c r="X67" s="253"/>
      <c r="Y67" s="253"/>
      <c r="Z67" s="227"/>
      <c r="AA67" s="227"/>
      <c r="AB67" s="227"/>
      <c r="AC67" s="227"/>
      <c r="AD67" s="227"/>
      <c r="AE67" s="202"/>
      <c r="AG67" s="166">
        <f>IF(AND(AG59=1,AG62=1),1,"")</f>
      </c>
      <c r="AI67" s="9">
        <f t="shared" si="40"/>
        <v>11</v>
      </c>
      <c r="AJ67" s="10">
        <f t="shared" si="41"/>
        <v>5</v>
      </c>
      <c r="AK67" s="9">
        <f t="shared" si="42"/>
        <v>11</v>
      </c>
      <c r="AL67" s="10">
        <f t="shared" si="43"/>
        <v>5</v>
      </c>
      <c r="AM67" s="9">
        <f t="shared" si="44"/>
        <v>14</v>
      </c>
      <c r="AN67" s="10">
        <f t="shared" si="45"/>
        <v>12</v>
      </c>
      <c r="AO67" s="9">
        <f t="shared" si="46"/>
        <v>0</v>
      </c>
      <c r="AP67" s="10">
        <f t="shared" si="47"/>
        <v>0</v>
      </c>
      <c r="AQ67" s="9">
        <f t="shared" si="48"/>
        <v>0</v>
      </c>
      <c r="AR67" s="10">
        <f>IF(Q67="",0,IF(LEFT(Q67,1)="-",(IF(ABS(Q67)&gt;9,(ABS(Q67)+2),11)),Q67))</f>
        <v>0</v>
      </c>
    </row>
    <row r="68" spans="3:44" ht="15">
      <c r="C68" s="34" t="s">
        <v>24</v>
      </c>
      <c r="D68" s="148"/>
      <c r="E68" s="60" t="str">
        <f>IF(E60&gt;0,E60,0)</f>
        <v>Riku Autio</v>
      </c>
      <c r="F68" s="54" t="str">
        <f>IF(E61&gt;0,E61,0)</f>
        <v>Toni Pitkänen</v>
      </c>
      <c r="G68" s="3"/>
      <c r="H68" s="4"/>
      <c r="I68" s="374">
        <v>5</v>
      </c>
      <c r="J68" s="375"/>
      <c r="K68" s="374">
        <v>2</v>
      </c>
      <c r="L68" s="375"/>
      <c r="M68" s="374">
        <v>1</v>
      </c>
      <c r="N68" s="375"/>
      <c r="O68" s="374"/>
      <c r="P68" s="375"/>
      <c r="Q68" s="374"/>
      <c r="R68" s="377"/>
      <c r="S68" s="143">
        <f t="shared" si="36"/>
        <v>3</v>
      </c>
      <c r="T68" s="132">
        <f t="shared" si="37"/>
        <v>0</v>
      </c>
      <c r="U68" s="35">
        <f t="shared" si="38"/>
        <v>33</v>
      </c>
      <c r="V68" s="5">
        <f t="shared" si="39"/>
        <v>8</v>
      </c>
      <c r="W68" s="237"/>
      <c r="X68" s="253"/>
      <c r="Y68" s="253"/>
      <c r="Z68" s="227"/>
      <c r="AA68" s="227"/>
      <c r="AB68" s="227"/>
      <c r="AC68" s="227"/>
      <c r="AD68" s="227"/>
      <c r="AE68" s="202"/>
      <c r="AG68" s="166">
        <f>IF(AND(AG60=1,AG61=1),1,"")</f>
      </c>
      <c r="AI68" s="9">
        <f t="shared" si="40"/>
        <v>11</v>
      </c>
      <c r="AJ68" s="10">
        <f t="shared" si="41"/>
        <v>5</v>
      </c>
      <c r="AK68" s="9">
        <f t="shared" si="42"/>
        <v>11</v>
      </c>
      <c r="AL68" s="10">
        <f t="shared" si="43"/>
        <v>2</v>
      </c>
      <c r="AM68" s="9">
        <f t="shared" si="44"/>
        <v>11</v>
      </c>
      <c r="AN68" s="10">
        <f t="shared" si="45"/>
        <v>1</v>
      </c>
      <c r="AO68" s="9">
        <f t="shared" si="46"/>
        <v>0</v>
      </c>
      <c r="AP68" s="10">
        <f t="shared" si="47"/>
        <v>0</v>
      </c>
      <c r="AQ68" s="9">
        <f t="shared" si="48"/>
        <v>0</v>
      </c>
      <c r="AR68" s="10">
        <f>IF(Q68="",0,IF(LEFT(Q68,1)="-",(IF(ABS(Q68)&gt;9,(ABS(Q68)+2),11)),Q68))</f>
        <v>0</v>
      </c>
    </row>
    <row r="69" spans="3:44" ht="15">
      <c r="C69" s="34" t="s">
        <v>25</v>
      </c>
      <c r="D69" s="148"/>
      <c r="E69" s="60" t="str">
        <f>IF(E59&gt;0,E59,0)</f>
        <v>Arttu Pihkala</v>
      </c>
      <c r="F69" s="54" t="str">
        <f>IF(E60&gt;0,E60,0)</f>
        <v>Riku Autio</v>
      </c>
      <c r="G69" s="8"/>
      <c r="H69" s="4"/>
      <c r="I69" s="378">
        <v>-11</v>
      </c>
      <c r="J69" s="379"/>
      <c r="K69" s="378">
        <v>-10</v>
      </c>
      <c r="L69" s="379"/>
      <c r="M69" s="381">
        <v>7</v>
      </c>
      <c r="N69" s="379"/>
      <c r="O69" s="378">
        <v>-2</v>
      </c>
      <c r="P69" s="379"/>
      <c r="Q69" s="378"/>
      <c r="R69" s="380"/>
      <c r="S69" s="143">
        <f t="shared" si="36"/>
        <v>1</v>
      </c>
      <c r="T69" s="132">
        <f t="shared" si="37"/>
        <v>3</v>
      </c>
      <c r="U69" s="35">
        <f t="shared" si="38"/>
        <v>34</v>
      </c>
      <c r="V69" s="5">
        <f t="shared" si="39"/>
        <v>43</v>
      </c>
      <c r="W69" s="237"/>
      <c r="X69" s="253"/>
      <c r="Y69" s="253"/>
      <c r="Z69" s="227"/>
      <c r="AA69" s="227"/>
      <c r="AB69" s="227"/>
      <c r="AC69" s="227"/>
      <c r="AD69" s="227"/>
      <c r="AE69" s="202"/>
      <c r="AG69" s="166">
        <f>IF(AND(AG59=1,AG60=1),1,"")</f>
      </c>
      <c r="AI69" s="9">
        <f t="shared" si="40"/>
        <v>11</v>
      </c>
      <c r="AJ69" s="10">
        <f t="shared" si="41"/>
        <v>13</v>
      </c>
      <c r="AK69" s="9">
        <f t="shared" si="42"/>
        <v>10</v>
      </c>
      <c r="AL69" s="10">
        <f t="shared" si="43"/>
        <v>12</v>
      </c>
      <c r="AM69" s="9">
        <f t="shared" si="44"/>
        <v>11</v>
      </c>
      <c r="AN69" s="10">
        <f t="shared" si="45"/>
        <v>7</v>
      </c>
      <c r="AO69" s="9">
        <f t="shared" si="46"/>
        <v>2</v>
      </c>
      <c r="AP69" s="10">
        <f t="shared" si="47"/>
        <v>11</v>
      </c>
      <c r="AQ69" s="9">
        <f t="shared" si="48"/>
        <v>0</v>
      </c>
      <c r="AR69" s="10">
        <f>IF(Q69="",0,IF(LEFT(Q69,1)="-",(IF(ABS(Q69)&gt;9,(ABS(Q69)+2),11)),Q69))</f>
        <v>0</v>
      </c>
    </row>
    <row r="70" spans="3:44" ht="15.75" thickBot="1">
      <c r="C70" s="37" t="s">
        <v>26</v>
      </c>
      <c r="D70" s="149"/>
      <c r="E70" s="62" t="str">
        <f>IF(E61&gt;0,E61,0)</f>
        <v>Toni Pitkänen</v>
      </c>
      <c r="F70" s="56" t="str">
        <f>IF(E62&gt;0,E62,0)</f>
        <v>Lassi Lehtola</v>
      </c>
      <c r="G70" s="1"/>
      <c r="H70" s="13"/>
      <c r="I70" s="382">
        <v>4</v>
      </c>
      <c r="J70" s="383"/>
      <c r="K70" s="382">
        <v>-9</v>
      </c>
      <c r="L70" s="383"/>
      <c r="M70" s="382">
        <v>-7</v>
      </c>
      <c r="N70" s="383"/>
      <c r="O70" s="382">
        <v>-7</v>
      </c>
      <c r="P70" s="383"/>
      <c r="Q70" s="382"/>
      <c r="R70" s="384"/>
      <c r="S70" s="133">
        <f t="shared" si="36"/>
        <v>1</v>
      </c>
      <c r="T70" s="134">
        <f t="shared" si="37"/>
        <v>3</v>
      </c>
      <c r="U70" s="243">
        <f t="shared" si="38"/>
        <v>34</v>
      </c>
      <c r="V70" s="244">
        <f t="shared" si="39"/>
        <v>37</v>
      </c>
      <c r="W70" s="237"/>
      <c r="X70" s="253"/>
      <c r="Y70" s="253"/>
      <c r="Z70" s="227"/>
      <c r="AA70" s="227"/>
      <c r="AB70" s="227"/>
      <c r="AC70" s="227"/>
      <c r="AD70" s="227"/>
      <c r="AE70" s="202"/>
      <c r="AG70" s="166">
        <f>IF(AND(AG61=1,AG62=1),1,"")</f>
      </c>
      <c r="AI70" s="11">
        <f t="shared" si="40"/>
        <v>11</v>
      </c>
      <c r="AJ70" s="12">
        <f t="shared" si="41"/>
        <v>4</v>
      </c>
      <c r="AK70" s="11">
        <f t="shared" si="42"/>
        <v>9</v>
      </c>
      <c r="AL70" s="12">
        <f t="shared" si="43"/>
        <v>11</v>
      </c>
      <c r="AM70" s="11">
        <f t="shared" si="44"/>
        <v>7</v>
      </c>
      <c r="AN70" s="12">
        <f t="shared" si="45"/>
        <v>11</v>
      </c>
      <c r="AO70" s="11">
        <f t="shared" si="46"/>
        <v>7</v>
      </c>
      <c r="AP70" s="12">
        <f t="shared" si="47"/>
        <v>11</v>
      </c>
      <c r="AQ70" s="11">
        <f t="shared" si="48"/>
        <v>0</v>
      </c>
      <c r="AR70" s="12">
        <f>IF(Q70=0,0,IF(LEFT(Q70,1)="-",(IF(ABS(Q70)&gt;9,(ABS(Q70)+2),11)),Q70))</f>
        <v>0</v>
      </c>
    </row>
    <row r="137" spans="3:4" ht="15">
      <c r="C137">
        <v>1</v>
      </c>
      <c r="D137" s="144"/>
    </row>
    <row r="138" spans="3:6" ht="15">
      <c r="C138">
        <v>2</v>
      </c>
      <c r="E138" s="157"/>
      <c r="F138" s="157"/>
    </row>
    <row r="139" spans="3:6" ht="15">
      <c r="C139">
        <v>3</v>
      </c>
      <c r="E139" s="157"/>
      <c r="F139" s="157"/>
    </row>
    <row r="140" spans="5:6" ht="15">
      <c r="E140" s="157"/>
      <c r="F140" s="157"/>
    </row>
    <row r="141" spans="3:6" ht="15">
      <c r="C141">
        <v>5</v>
      </c>
      <c r="E141" s="157"/>
      <c r="F141" s="157"/>
    </row>
    <row r="142" spans="5:6" ht="15">
      <c r="E142" s="157"/>
      <c r="F142" s="157"/>
    </row>
    <row r="143" spans="5:6" ht="15">
      <c r="E143" s="157"/>
      <c r="F143" s="157"/>
    </row>
    <row r="144" spans="5:6" ht="15">
      <c r="E144" s="157"/>
      <c r="F144" s="157"/>
    </row>
    <row r="145" spans="3:6" ht="15">
      <c r="C145">
        <v>9</v>
      </c>
      <c r="E145" s="157"/>
      <c r="F145" s="157"/>
    </row>
    <row r="146" spans="5:6" ht="15">
      <c r="E146" s="157"/>
      <c r="F146" s="157"/>
    </row>
    <row r="147" spans="5:6" ht="15">
      <c r="E147" s="157"/>
      <c r="F147" s="157"/>
    </row>
    <row r="148" spans="5:6" ht="15">
      <c r="E148" s="157"/>
      <c r="F148" s="157"/>
    </row>
    <row r="149" spans="3:6" ht="15">
      <c r="C149">
        <v>13</v>
      </c>
      <c r="E149" s="157"/>
      <c r="F149" s="157"/>
    </row>
    <row r="150" spans="5:6" ht="15">
      <c r="E150" s="157"/>
      <c r="F150" s="157"/>
    </row>
    <row r="151" spans="5:6" ht="15">
      <c r="E151" s="157"/>
      <c r="F151" s="157"/>
    </row>
    <row r="152" spans="5:6" ht="15">
      <c r="E152" s="157"/>
      <c r="F152" s="157"/>
    </row>
  </sheetData>
  <sheetProtection/>
  <mergeCells count="244">
    <mergeCell ref="U43:V43"/>
    <mergeCell ref="U44:V44"/>
    <mergeCell ref="S44:T44"/>
    <mergeCell ref="S45:T45"/>
    <mergeCell ref="S28:T28"/>
    <mergeCell ref="S41:T41"/>
    <mergeCell ref="S42:T42"/>
    <mergeCell ref="S43:T43"/>
    <mergeCell ref="S40:V40"/>
    <mergeCell ref="U45:V45"/>
    <mergeCell ref="S10:T10"/>
    <mergeCell ref="S11:T11"/>
    <mergeCell ref="S25:T25"/>
    <mergeCell ref="S26:T26"/>
    <mergeCell ref="AU7:AV7"/>
    <mergeCell ref="AW7:AX7"/>
    <mergeCell ref="U11:V11"/>
    <mergeCell ref="S9:T9"/>
    <mergeCell ref="U26:V26"/>
    <mergeCell ref="AY7:AZ7"/>
    <mergeCell ref="S8:T8"/>
    <mergeCell ref="AU24:AV24"/>
    <mergeCell ref="AW24:AX24"/>
    <mergeCell ref="AY24:AZ24"/>
    <mergeCell ref="AU41:AV41"/>
    <mergeCell ref="AW41:AX41"/>
    <mergeCell ref="AY41:AZ41"/>
    <mergeCell ref="U9:V9"/>
    <mergeCell ref="U10:V10"/>
    <mergeCell ref="M5:P5"/>
    <mergeCell ref="S5:V5"/>
    <mergeCell ref="G6:I6"/>
    <mergeCell ref="J6:L6"/>
    <mergeCell ref="M6:P6"/>
    <mergeCell ref="S6:V6"/>
    <mergeCell ref="O7:P7"/>
    <mergeCell ref="U7:V7"/>
    <mergeCell ref="U8:V8"/>
    <mergeCell ref="S7:T7"/>
    <mergeCell ref="G7:H7"/>
    <mergeCell ref="I7:J7"/>
    <mergeCell ref="K7:L7"/>
    <mergeCell ref="M7:N7"/>
    <mergeCell ref="I13:J13"/>
    <mergeCell ref="K13:L13"/>
    <mergeCell ref="M13:N13"/>
    <mergeCell ref="O13:P13"/>
    <mergeCell ref="Q13:R13"/>
    <mergeCell ref="S13:T13"/>
    <mergeCell ref="Q14:R14"/>
    <mergeCell ref="I15:J15"/>
    <mergeCell ref="K15:L15"/>
    <mergeCell ref="M15:N15"/>
    <mergeCell ref="O15:P15"/>
    <mergeCell ref="Q15:R15"/>
    <mergeCell ref="I14:J14"/>
    <mergeCell ref="K14:L14"/>
    <mergeCell ref="M14:N14"/>
    <mergeCell ref="O14:P14"/>
    <mergeCell ref="Q16:R16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8:R18"/>
    <mergeCell ref="I19:J19"/>
    <mergeCell ref="K19:L19"/>
    <mergeCell ref="M19:N19"/>
    <mergeCell ref="O19:P19"/>
    <mergeCell ref="Q19:R19"/>
    <mergeCell ref="I18:J18"/>
    <mergeCell ref="K18:L18"/>
    <mergeCell ref="M18:N18"/>
    <mergeCell ref="O18:P18"/>
    <mergeCell ref="M22:P22"/>
    <mergeCell ref="S22:V22"/>
    <mergeCell ref="G23:I23"/>
    <mergeCell ref="J23:L23"/>
    <mergeCell ref="M23:P23"/>
    <mergeCell ref="S23:V23"/>
    <mergeCell ref="O24:P24"/>
    <mergeCell ref="U24:V24"/>
    <mergeCell ref="U25:V25"/>
    <mergeCell ref="S24:T24"/>
    <mergeCell ref="G24:H24"/>
    <mergeCell ref="I24:J24"/>
    <mergeCell ref="K24:L24"/>
    <mergeCell ref="M24:N24"/>
    <mergeCell ref="U27:V27"/>
    <mergeCell ref="U28:V28"/>
    <mergeCell ref="I30:J30"/>
    <mergeCell ref="K30:L30"/>
    <mergeCell ref="M30:N30"/>
    <mergeCell ref="O30:P30"/>
    <mergeCell ref="Q30:R30"/>
    <mergeCell ref="S30:T30"/>
    <mergeCell ref="S27:T27"/>
    <mergeCell ref="Q31:R31"/>
    <mergeCell ref="I32:J32"/>
    <mergeCell ref="K32:L32"/>
    <mergeCell ref="M32:N32"/>
    <mergeCell ref="O32:P32"/>
    <mergeCell ref="Q32:R32"/>
    <mergeCell ref="I31:J31"/>
    <mergeCell ref="K31:L31"/>
    <mergeCell ref="M31:N31"/>
    <mergeCell ref="O31:P31"/>
    <mergeCell ref="Q33:R33"/>
    <mergeCell ref="I34:J34"/>
    <mergeCell ref="K34:L34"/>
    <mergeCell ref="M34:N34"/>
    <mergeCell ref="O34:P34"/>
    <mergeCell ref="Q34:R34"/>
    <mergeCell ref="I33:J33"/>
    <mergeCell ref="K33:L33"/>
    <mergeCell ref="M33:N33"/>
    <mergeCell ref="O33:P33"/>
    <mergeCell ref="Q35:R35"/>
    <mergeCell ref="I36:J36"/>
    <mergeCell ref="K36:L36"/>
    <mergeCell ref="M36:N36"/>
    <mergeCell ref="O36:P36"/>
    <mergeCell ref="Q36:R36"/>
    <mergeCell ref="I35:J35"/>
    <mergeCell ref="K35:L35"/>
    <mergeCell ref="M35:N35"/>
    <mergeCell ref="O35:P35"/>
    <mergeCell ref="G41:H41"/>
    <mergeCell ref="I41:J41"/>
    <mergeCell ref="K41:L41"/>
    <mergeCell ref="M41:N41"/>
    <mergeCell ref="M39:P39"/>
    <mergeCell ref="S39:V39"/>
    <mergeCell ref="G40:I40"/>
    <mergeCell ref="J40:L40"/>
    <mergeCell ref="M40:P40"/>
    <mergeCell ref="O41:P41"/>
    <mergeCell ref="S47:T47"/>
    <mergeCell ref="Q48:R48"/>
    <mergeCell ref="Q49:R49"/>
    <mergeCell ref="O47:P47"/>
    <mergeCell ref="I49:J49"/>
    <mergeCell ref="K49:L49"/>
    <mergeCell ref="M49:N49"/>
    <mergeCell ref="O49:P49"/>
    <mergeCell ref="U41:V41"/>
    <mergeCell ref="U42:V42"/>
    <mergeCell ref="I48:J48"/>
    <mergeCell ref="K48:L48"/>
    <mergeCell ref="M48:N48"/>
    <mergeCell ref="O48:P48"/>
    <mergeCell ref="I47:J47"/>
    <mergeCell ref="K47:L47"/>
    <mergeCell ref="M47:N47"/>
    <mergeCell ref="Q47:R47"/>
    <mergeCell ref="Q51:R51"/>
    <mergeCell ref="I50:J50"/>
    <mergeCell ref="K50:L50"/>
    <mergeCell ref="M50:N50"/>
    <mergeCell ref="O50:P50"/>
    <mergeCell ref="I51:J51"/>
    <mergeCell ref="K51:L51"/>
    <mergeCell ref="M51:N51"/>
    <mergeCell ref="O51:P51"/>
    <mergeCell ref="Q50:R50"/>
    <mergeCell ref="Q53:R53"/>
    <mergeCell ref="I52:J52"/>
    <mergeCell ref="K52:L52"/>
    <mergeCell ref="M52:N52"/>
    <mergeCell ref="O52:P52"/>
    <mergeCell ref="I53:J53"/>
    <mergeCell ref="K53:L53"/>
    <mergeCell ref="M53:N53"/>
    <mergeCell ref="O53:P53"/>
    <mergeCell ref="Q52:R52"/>
    <mergeCell ref="I69:J69"/>
    <mergeCell ref="K69:L69"/>
    <mergeCell ref="M69:N69"/>
    <mergeCell ref="O69:P69"/>
    <mergeCell ref="Q69:R69"/>
    <mergeCell ref="I70:J70"/>
    <mergeCell ref="K70:L70"/>
    <mergeCell ref="M70:N70"/>
    <mergeCell ref="O70:P70"/>
    <mergeCell ref="Q70:R70"/>
    <mergeCell ref="I67:J67"/>
    <mergeCell ref="K67:L67"/>
    <mergeCell ref="M67:N67"/>
    <mergeCell ref="O67:P67"/>
    <mergeCell ref="Q67:R67"/>
    <mergeCell ref="I68:J68"/>
    <mergeCell ref="K68:L68"/>
    <mergeCell ref="M68:N68"/>
    <mergeCell ref="O68:P68"/>
    <mergeCell ref="Q68:R68"/>
    <mergeCell ref="I65:J65"/>
    <mergeCell ref="K65:L65"/>
    <mergeCell ref="M65:N65"/>
    <mergeCell ref="O65:P65"/>
    <mergeCell ref="Q65:R65"/>
    <mergeCell ref="I66:J66"/>
    <mergeCell ref="K66:L66"/>
    <mergeCell ref="M66:N66"/>
    <mergeCell ref="O66:P66"/>
    <mergeCell ref="Q66:R66"/>
    <mergeCell ref="I64:J64"/>
    <mergeCell ref="K64:L64"/>
    <mergeCell ref="M64:N64"/>
    <mergeCell ref="O64:P64"/>
    <mergeCell ref="Q64:R64"/>
    <mergeCell ref="S64:T64"/>
    <mergeCell ref="S60:T60"/>
    <mergeCell ref="U60:V60"/>
    <mergeCell ref="S61:T61"/>
    <mergeCell ref="U61:V61"/>
    <mergeCell ref="S62:T62"/>
    <mergeCell ref="U62:V62"/>
    <mergeCell ref="AU58:AV58"/>
    <mergeCell ref="AW58:AX58"/>
    <mergeCell ref="AY58:AZ58"/>
    <mergeCell ref="BA58:BB58"/>
    <mergeCell ref="S59:T59"/>
    <mergeCell ref="U59:V59"/>
    <mergeCell ref="BA7:BB7"/>
    <mergeCell ref="BA24:BB24"/>
    <mergeCell ref="BA41:BB41"/>
    <mergeCell ref="G58:H58"/>
    <mergeCell ref="I58:J58"/>
    <mergeCell ref="K58:L58"/>
    <mergeCell ref="M58:N58"/>
    <mergeCell ref="O58:P58"/>
    <mergeCell ref="S58:T58"/>
    <mergeCell ref="U58:V58"/>
    <mergeCell ref="M56:P56"/>
    <mergeCell ref="S56:V56"/>
    <mergeCell ref="G57:I57"/>
    <mergeCell ref="J57:L57"/>
    <mergeCell ref="M57:P57"/>
    <mergeCell ref="S57:V57"/>
  </mergeCells>
  <printOptions/>
  <pageMargins left="0.6" right="0.42" top="0.78" bottom="0.47" header="0.31" footer="0.33"/>
  <pageSetup fitToHeight="2" horizontalDpi="600" verticalDpi="600" orientation="portrait" paperSize="9" scale="73" r:id="rId2"/>
  <headerFooter alignWithMargins="0">
    <oddHeader>&amp;C&amp;"Arial,Lihavoitu"TOP-16 LOPPUTURNAUS&amp;"Arial,Normaali"&amp;10
18.12.2021
Huom! Alkupoolit, pudotuspelit ja lopputulokset on esitetty omilla välilehdillään.</oddHeader>
  </headerFooter>
  <rowBreaks count="1" manualBreakCount="1">
    <brk id="71" min="2" max="23" man="1"/>
  </rowBreaks>
  <ignoredErrors>
    <ignoredError sqref="G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4"/>
  <dimension ref="A1:AC77"/>
  <sheetViews>
    <sheetView view="pageLayout" zoomScaleSheetLayoutView="100" workbookViewId="0" topLeftCell="A18">
      <selection activeCell="J5" sqref="J5"/>
    </sheetView>
  </sheetViews>
  <sheetFormatPr defaultColWidth="8.88671875" defaultRowHeight="15"/>
  <cols>
    <col min="1" max="1" width="0.55078125" style="0" customWidth="1"/>
    <col min="2" max="2" width="0.88671875" style="0" customWidth="1"/>
    <col min="3" max="3" width="3.21484375" style="0" customWidth="1"/>
    <col min="4" max="4" width="3.77734375" style="254" customWidth="1"/>
    <col min="5" max="5" width="12.99609375" style="0" customWidth="1"/>
    <col min="6" max="6" width="1.2265625" style="0" customWidth="1"/>
    <col min="7" max="7" width="0.9921875" style="0" customWidth="1"/>
    <col min="8" max="11" width="16.3359375" style="255" customWidth="1"/>
    <col min="12" max="21" width="2.77734375" style="0" customWidth="1"/>
    <col min="22" max="22" width="2.77734375" style="235" customWidth="1"/>
    <col min="23" max="26" width="2.4453125" style="210" customWidth="1"/>
    <col min="27" max="27" width="3.10546875" style="210" customWidth="1"/>
    <col min="28" max="29" width="3.21484375" style="210" customWidth="1"/>
    <col min="30" max="32" width="3.10546875" style="0" customWidth="1"/>
    <col min="33" max="33" width="3.21484375" style="0" customWidth="1"/>
    <col min="34" max="53" width="2.4453125" style="0" customWidth="1"/>
    <col min="54" max="54" width="2.99609375" style="0" customWidth="1"/>
    <col min="55" max="55" width="3.21484375" style="0" customWidth="1"/>
    <col min="56" max="56" width="4.3359375" style="0" customWidth="1"/>
    <col min="57" max="57" width="2.6640625" style="0" customWidth="1"/>
    <col min="58" max="69" width="2.4453125" style="0" customWidth="1"/>
    <col min="70" max="71" width="2.99609375" style="0" customWidth="1"/>
    <col min="72" max="72" width="4.3359375" style="0" customWidth="1"/>
  </cols>
  <sheetData>
    <row r="1" ht="18">
      <c r="A1" s="14"/>
    </row>
    <row r="2" spans="3:29" s="255" customFormat="1" ht="22.5" customHeight="1">
      <c r="C2" s="256" t="s">
        <v>59</v>
      </c>
      <c r="D2" s="254"/>
      <c r="V2" s="257"/>
      <c r="W2" s="254"/>
      <c r="X2" s="254"/>
      <c r="Y2" s="254"/>
      <c r="Z2" s="254"/>
      <c r="AA2" s="254"/>
      <c r="AB2" s="254"/>
      <c r="AC2" s="254"/>
    </row>
    <row r="3" spans="4:11" ht="22.5" customHeight="1" thickBot="1">
      <c r="D3" s="259">
        <v>1</v>
      </c>
      <c r="E3" s="261" t="s">
        <v>101</v>
      </c>
      <c r="F3" s="262"/>
      <c r="G3" s="262"/>
      <c r="H3" s="263" t="s">
        <v>60</v>
      </c>
      <c r="I3" s="263" t="s">
        <v>62</v>
      </c>
      <c r="J3" s="263" t="s">
        <v>63</v>
      </c>
      <c r="K3" s="279" t="s">
        <v>65</v>
      </c>
    </row>
    <row r="4" spans="4:11" ht="22.5" customHeight="1" thickBot="1">
      <c r="D4" s="260"/>
      <c r="E4" s="264"/>
      <c r="F4" s="264"/>
      <c r="G4" s="266">
        <v>1</v>
      </c>
      <c r="H4" s="273" t="s">
        <v>113</v>
      </c>
      <c r="I4" s="275"/>
      <c r="J4" s="265"/>
      <c r="K4" s="265"/>
    </row>
    <row r="5" spans="4:11" ht="22.5" customHeight="1" thickBot="1">
      <c r="D5" s="259">
        <v>16</v>
      </c>
      <c r="E5" s="261" t="s">
        <v>61</v>
      </c>
      <c r="F5" s="262"/>
      <c r="G5" s="267"/>
      <c r="H5" s="308"/>
      <c r="J5" s="265"/>
      <c r="K5" s="265"/>
    </row>
    <row r="6" spans="4:11" ht="22.5" customHeight="1" thickBot="1">
      <c r="D6" s="260"/>
      <c r="E6" s="264"/>
      <c r="F6" s="264"/>
      <c r="G6" s="264"/>
      <c r="H6" s="268">
        <v>9</v>
      </c>
      <c r="I6" s="277" t="s">
        <v>113</v>
      </c>
      <c r="J6" s="265"/>
      <c r="K6" s="265"/>
    </row>
    <row r="7" spans="4:11" ht="22.5" customHeight="1" thickBot="1">
      <c r="D7" s="259">
        <v>12</v>
      </c>
      <c r="E7" s="261" t="s">
        <v>102</v>
      </c>
      <c r="F7" s="262"/>
      <c r="G7" s="262"/>
      <c r="H7" s="268"/>
      <c r="I7" s="269" t="s">
        <v>88</v>
      </c>
      <c r="J7" s="275"/>
      <c r="K7" s="265"/>
    </row>
    <row r="8" spans="4:11" ht="22.5" customHeight="1" thickBot="1">
      <c r="D8" s="260"/>
      <c r="E8" s="264"/>
      <c r="F8" s="264"/>
      <c r="G8" s="268">
        <v>2</v>
      </c>
      <c r="H8" s="278" t="s">
        <v>116</v>
      </c>
      <c r="I8" s="270"/>
      <c r="J8" s="271"/>
      <c r="K8" s="265"/>
    </row>
    <row r="9" spans="4:11" ht="22.5" customHeight="1" thickBot="1">
      <c r="D9" s="259">
        <v>8</v>
      </c>
      <c r="E9" s="261" t="s">
        <v>103</v>
      </c>
      <c r="F9" s="262"/>
      <c r="G9" s="267"/>
      <c r="H9" s="272" t="s">
        <v>117</v>
      </c>
      <c r="I9" s="270"/>
      <c r="K9" s="275"/>
    </row>
    <row r="10" spans="4:11" ht="22.5" customHeight="1" thickBot="1">
      <c r="D10" s="260"/>
      <c r="E10" s="264"/>
      <c r="F10" s="264"/>
      <c r="G10" s="264"/>
      <c r="H10" s="275"/>
      <c r="I10" s="268">
        <v>13</v>
      </c>
      <c r="J10" s="277" t="s">
        <v>113</v>
      </c>
      <c r="K10" s="275"/>
    </row>
    <row r="11" spans="4:11" ht="22.5" customHeight="1" thickBot="1">
      <c r="D11" s="259">
        <v>6</v>
      </c>
      <c r="E11" s="261" t="s">
        <v>112</v>
      </c>
      <c r="F11" s="262"/>
      <c r="G11" s="262"/>
      <c r="H11" s="275"/>
      <c r="I11" s="270"/>
      <c r="J11" s="269" t="s">
        <v>128</v>
      </c>
      <c r="K11" s="275"/>
    </row>
    <row r="12" spans="4:11" ht="22.5" customHeight="1" thickBot="1">
      <c r="D12" s="260"/>
      <c r="E12" s="264"/>
      <c r="F12" s="264"/>
      <c r="G12" s="268">
        <v>3</v>
      </c>
      <c r="H12" s="277" t="s">
        <v>118</v>
      </c>
      <c r="I12" s="270"/>
      <c r="J12" s="270"/>
      <c r="K12" s="275"/>
    </row>
    <row r="13" spans="4:11" ht="22.5" customHeight="1" thickBot="1">
      <c r="D13" s="259">
        <v>10</v>
      </c>
      <c r="E13" s="261" t="s">
        <v>104</v>
      </c>
      <c r="F13" s="262"/>
      <c r="G13" s="267"/>
      <c r="H13" s="269" t="s">
        <v>119</v>
      </c>
      <c r="I13" s="270"/>
      <c r="J13" s="270"/>
      <c r="K13" s="275"/>
    </row>
    <row r="14" spans="4:11" ht="22.5" customHeight="1" thickBot="1">
      <c r="D14" s="260"/>
      <c r="E14" s="264"/>
      <c r="F14" s="264"/>
      <c r="G14" s="264"/>
      <c r="H14" s="268">
        <v>10</v>
      </c>
      <c r="I14" s="278" t="s">
        <v>118</v>
      </c>
      <c r="J14" s="270"/>
      <c r="K14" s="275"/>
    </row>
    <row r="15" spans="4:11" ht="22.5" customHeight="1" thickBot="1">
      <c r="D15" s="259">
        <v>14</v>
      </c>
      <c r="E15" s="261" t="s">
        <v>64</v>
      </c>
      <c r="F15" s="262"/>
      <c r="G15" s="262"/>
      <c r="H15" s="268"/>
      <c r="I15" s="272" t="s">
        <v>123</v>
      </c>
      <c r="J15" s="270"/>
      <c r="K15" s="275"/>
    </row>
    <row r="16" spans="4:11" ht="22.5" customHeight="1" thickBot="1">
      <c r="D16" s="260"/>
      <c r="E16" s="264"/>
      <c r="F16" s="264"/>
      <c r="G16" s="268">
        <v>4</v>
      </c>
      <c r="H16" s="278" t="s">
        <v>122</v>
      </c>
      <c r="I16" s="275"/>
      <c r="J16" s="270"/>
      <c r="K16" s="275"/>
    </row>
    <row r="17" spans="4:10" ht="22.5" customHeight="1" thickBot="1">
      <c r="D17" s="259">
        <v>4</v>
      </c>
      <c r="E17" s="261" t="s">
        <v>105</v>
      </c>
      <c r="F17" s="262"/>
      <c r="G17" s="267"/>
      <c r="H17" s="287"/>
      <c r="I17" s="275"/>
      <c r="J17" s="270"/>
    </row>
    <row r="18" spans="4:11" ht="22.5" customHeight="1" thickBot="1">
      <c r="D18" s="260"/>
      <c r="E18" s="264"/>
      <c r="F18" s="264"/>
      <c r="G18" s="264"/>
      <c r="H18" s="275"/>
      <c r="I18" s="275"/>
      <c r="J18" s="268">
        <v>15</v>
      </c>
      <c r="K18" s="273" t="s">
        <v>113</v>
      </c>
    </row>
    <row r="19" spans="4:11" ht="22.5" customHeight="1" thickBot="1">
      <c r="D19" s="259">
        <v>3</v>
      </c>
      <c r="E19" s="261" t="s">
        <v>106</v>
      </c>
      <c r="F19" s="262"/>
      <c r="G19" s="262"/>
      <c r="H19" s="275"/>
      <c r="I19" s="275"/>
      <c r="J19" s="270"/>
      <c r="K19" s="274" t="s">
        <v>130</v>
      </c>
    </row>
    <row r="20" spans="4:11" ht="22.5" customHeight="1" thickBot="1">
      <c r="D20" s="260"/>
      <c r="E20" s="264"/>
      <c r="F20" s="264"/>
      <c r="G20" s="266">
        <v>5</v>
      </c>
      <c r="H20" s="273" t="s">
        <v>124</v>
      </c>
      <c r="I20" s="275"/>
      <c r="J20" s="270"/>
      <c r="K20" s="276"/>
    </row>
    <row r="21" spans="4:11" ht="22.5" customHeight="1" thickBot="1">
      <c r="D21" s="259">
        <v>13</v>
      </c>
      <c r="E21" s="261" t="s">
        <v>64</v>
      </c>
      <c r="F21" s="262"/>
      <c r="G21" s="267"/>
      <c r="H21" s="309"/>
      <c r="I21" s="275"/>
      <c r="J21" s="270"/>
      <c r="K21" s="275"/>
    </row>
    <row r="22" spans="4:11" ht="22.5" customHeight="1" thickBot="1">
      <c r="D22" s="260"/>
      <c r="E22" s="264"/>
      <c r="F22" s="264"/>
      <c r="G22" s="264"/>
      <c r="H22" s="268">
        <v>11</v>
      </c>
      <c r="I22" s="277" t="s">
        <v>120</v>
      </c>
      <c r="J22" s="270"/>
      <c r="K22" s="275"/>
    </row>
    <row r="23" spans="4:11" ht="22.5" customHeight="1" thickBot="1">
      <c r="D23" s="259">
        <v>9</v>
      </c>
      <c r="E23" s="261" t="s">
        <v>107</v>
      </c>
      <c r="F23" s="262"/>
      <c r="G23" s="262"/>
      <c r="H23" s="268"/>
      <c r="I23" s="269" t="s">
        <v>126</v>
      </c>
      <c r="J23" s="270"/>
      <c r="K23" s="275"/>
    </row>
    <row r="24" spans="4:11" ht="22.5" customHeight="1" thickBot="1">
      <c r="D24" s="260"/>
      <c r="E24" s="264"/>
      <c r="F24" s="264"/>
      <c r="G24" s="268">
        <v>6</v>
      </c>
      <c r="H24" s="278" t="s">
        <v>120</v>
      </c>
      <c r="I24" s="270"/>
      <c r="J24" s="270"/>
      <c r="K24" s="275"/>
    </row>
    <row r="25" spans="4:11" ht="22.5" customHeight="1" thickBot="1">
      <c r="D25" s="259">
        <v>5</v>
      </c>
      <c r="E25" s="261" t="s">
        <v>108</v>
      </c>
      <c r="F25" s="262"/>
      <c r="G25" s="267"/>
      <c r="H25" s="272" t="s">
        <v>121</v>
      </c>
      <c r="I25" s="270"/>
      <c r="J25" s="270"/>
      <c r="K25" s="275"/>
    </row>
    <row r="26" spans="4:11" ht="22.5" customHeight="1" thickBot="1">
      <c r="D26" s="260"/>
      <c r="E26" s="264"/>
      <c r="F26" s="264"/>
      <c r="G26" s="264"/>
      <c r="H26" s="275"/>
      <c r="I26" s="268">
        <v>14</v>
      </c>
      <c r="J26" s="278" t="s">
        <v>125</v>
      </c>
      <c r="K26" s="275"/>
    </row>
    <row r="27" spans="4:11" ht="22.5" customHeight="1" thickBot="1">
      <c r="D27" s="259">
        <v>7</v>
      </c>
      <c r="E27" s="261" t="s">
        <v>109</v>
      </c>
      <c r="F27" s="262"/>
      <c r="G27" s="262"/>
      <c r="H27" s="275"/>
      <c r="I27" s="270"/>
      <c r="J27" s="272" t="s">
        <v>129</v>
      </c>
      <c r="K27" s="275"/>
    </row>
    <row r="28" spans="4:11" ht="22.5" customHeight="1" thickBot="1">
      <c r="D28" s="260"/>
      <c r="E28" s="264"/>
      <c r="F28" s="264"/>
      <c r="G28" s="268">
        <v>7</v>
      </c>
      <c r="H28" s="277" t="s">
        <v>114</v>
      </c>
      <c r="I28" s="270"/>
      <c r="J28" s="275"/>
      <c r="K28" s="275"/>
    </row>
    <row r="29" spans="4:11" ht="22.5" customHeight="1" thickBot="1">
      <c r="D29" s="259">
        <v>11</v>
      </c>
      <c r="E29" s="261" t="s">
        <v>110</v>
      </c>
      <c r="F29" s="262"/>
      <c r="G29" s="267"/>
      <c r="H29" s="269" t="s">
        <v>115</v>
      </c>
      <c r="I29" s="270"/>
      <c r="J29" s="275"/>
      <c r="K29" s="275"/>
    </row>
    <row r="30" spans="4:11" ht="22.5" customHeight="1" thickBot="1">
      <c r="D30" s="260"/>
      <c r="E30" s="264"/>
      <c r="F30" s="264"/>
      <c r="G30" s="264"/>
      <c r="H30" s="268">
        <v>12</v>
      </c>
      <c r="I30" s="278" t="s">
        <v>125</v>
      </c>
      <c r="J30" s="275"/>
      <c r="K30" s="275"/>
    </row>
    <row r="31" spans="4:11" ht="22.5" customHeight="1" thickBot="1">
      <c r="D31" s="259">
        <v>15</v>
      </c>
      <c r="E31" s="261" t="s">
        <v>64</v>
      </c>
      <c r="F31" s="262"/>
      <c r="G31" s="262"/>
      <c r="H31" s="268"/>
      <c r="I31" s="272" t="s">
        <v>127</v>
      </c>
      <c r="J31" s="275"/>
      <c r="K31" s="275"/>
    </row>
    <row r="32" spans="4:11" ht="22.5" customHeight="1" thickBot="1">
      <c r="D32" s="260"/>
      <c r="E32" s="264"/>
      <c r="F32" s="264"/>
      <c r="G32" s="268">
        <v>8</v>
      </c>
      <c r="H32" s="278" t="s">
        <v>125</v>
      </c>
      <c r="I32" s="275"/>
      <c r="J32" s="275"/>
      <c r="K32" s="275"/>
    </row>
    <row r="33" spans="4:11" ht="22.5" customHeight="1" thickBot="1">
      <c r="D33" s="259">
        <v>2</v>
      </c>
      <c r="E33" s="261" t="s">
        <v>111</v>
      </c>
      <c r="F33" s="262"/>
      <c r="G33" s="267"/>
      <c r="H33" s="287"/>
      <c r="I33" s="275"/>
      <c r="J33" s="275"/>
      <c r="K33" s="275"/>
    </row>
    <row r="34" spans="4:11" ht="22.5" customHeight="1">
      <c r="D34" s="284"/>
      <c r="E34" s="285"/>
      <c r="F34" s="286"/>
      <c r="G34" s="286"/>
      <c r="H34" s="287"/>
      <c r="I34" s="275"/>
      <c r="J34" s="275"/>
      <c r="K34" s="275"/>
    </row>
    <row r="35" spans="3:29" s="288" customFormat="1" ht="22.5" customHeight="1">
      <c r="C35" s="118" t="s">
        <v>67</v>
      </c>
      <c r="D35" s="289"/>
      <c r="E35" s="290"/>
      <c r="F35" s="291"/>
      <c r="G35" s="291"/>
      <c r="H35" s="292"/>
      <c r="I35" s="293"/>
      <c r="J35" s="293"/>
      <c r="K35" s="293"/>
      <c r="V35" s="294"/>
      <c r="W35" s="294"/>
      <c r="X35" s="294"/>
      <c r="Y35" s="294"/>
      <c r="Z35" s="294"/>
      <c r="AA35" s="294"/>
      <c r="AB35" s="294"/>
      <c r="AC35" s="294"/>
    </row>
    <row r="36" spans="3:29" s="295" customFormat="1" ht="22.5" customHeight="1">
      <c r="C36" s="295" t="s">
        <v>68</v>
      </c>
      <c r="D36" s="284"/>
      <c r="E36" s="296"/>
      <c r="F36" s="286"/>
      <c r="G36" s="286"/>
      <c r="H36" s="297"/>
      <c r="I36" s="298"/>
      <c r="J36" s="298"/>
      <c r="K36" s="298"/>
      <c r="V36" s="299"/>
      <c r="W36" s="300"/>
      <c r="X36" s="300"/>
      <c r="Y36" s="300"/>
      <c r="Z36" s="300"/>
      <c r="AA36" s="300"/>
      <c r="AB36" s="300"/>
      <c r="AC36" s="300"/>
    </row>
    <row r="37" spans="3:29" s="301" customFormat="1" ht="15" customHeight="1">
      <c r="C37" s="301" t="s">
        <v>69</v>
      </c>
      <c r="D37" s="302"/>
      <c r="E37" s="303"/>
      <c r="F37" s="304"/>
      <c r="G37" s="304"/>
      <c r="H37" s="305"/>
      <c r="I37" s="306"/>
      <c r="J37" s="306"/>
      <c r="K37" s="306"/>
      <c r="V37" s="307"/>
      <c r="W37" s="307"/>
      <c r="X37" s="307"/>
      <c r="Y37" s="307"/>
      <c r="Z37" s="307"/>
      <c r="AA37" s="307"/>
      <c r="AB37" s="307"/>
      <c r="AC37" s="307"/>
    </row>
    <row r="38" spans="3:29" s="301" customFormat="1" ht="15" customHeight="1">
      <c r="C38" s="301" t="s">
        <v>70</v>
      </c>
      <c r="D38" s="302"/>
      <c r="E38" s="303"/>
      <c r="F38" s="304"/>
      <c r="G38" s="304"/>
      <c r="H38" s="305"/>
      <c r="I38" s="306"/>
      <c r="J38" s="306"/>
      <c r="K38" s="306"/>
      <c r="V38" s="307"/>
      <c r="W38" s="307"/>
      <c r="X38" s="307"/>
      <c r="Y38" s="307"/>
      <c r="Z38" s="307"/>
      <c r="AA38" s="307"/>
      <c r="AB38" s="307"/>
      <c r="AC38" s="307"/>
    </row>
    <row r="39" spans="3:29" s="301" customFormat="1" ht="15" customHeight="1">
      <c r="C39" s="301" t="s">
        <v>72</v>
      </c>
      <c r="D39" s="302"/>
      <c r="E39" s="303"/>
      <c r="F39" s="304"/>
      <c r="G39" s="304"/>
      <c r="H39" s="305"/>
      <c r="I39" s="306"/>
      <c r="J39" s="306"/>
      <c r="K39" s="306"/>
      <c r="V39" s="307"/>
      <c r="W39" s="307"/>
      <c r="X39" s="307"/>
      <c r="Y39" s="307"/>
      <c r="Z39" s="307"/>
      <c r="AA39" s="307"/>
      <c r="AB39" s="307"/>
      <c r="AC39" s="307"/>
    </row>
    <row r="40" spans="3:29" s="301" customFormat="1" ht="15" customHeight="1">
      <c r="C40" s="301" t="s">
        <v>71</v>
      </c>
      <c r="D40" s="307"/>
      <c r="V40" s="307"/>
      <c r="W40" s="307"/>
      <c r="X40" s="307"/>
      <c r="Y40" s="307"/>
      <c r="Z40" s="307"/>
      <c r="AA40" s="307"/>
      <c r="AB40" s="307"/>
      <c r="AC40" s="307"/>
    </row>
    <row r="41" spans="3:29" s="301" customFormat="1" ht="15" customHeight="1">
      <c r="C41" s="301" t="s">
        <v>73</v>
      </c>
      <c r="D41" s="307"/>
      <c r="V41" s="307"/>
      <c r="W41" s="307"/>
      <c r="X41" s="307"/>
      <c r="Y41" s="307"/>
      <c r="Z41" s="307"/>
      <c r="AA41" s="307"/>
      <c r="AB41" s="307"/>
      <c r="AC41" s="307"/>
    </row>
    <row r="42" spans="3:29" s="301" customFormat="1" ht="15" customHeight="1">
      <c r="C42" s="301" t="s">
        <v>74</v>
      </c>
      <c r="D42" s="307"/>
      <c r="V42" s="307"/>
      <c r="W42" s="307"/>
      <c r="X42" s="307"/>
      <c r="Y42" s="307"/>
      <c r="Z42" s="307"/>
      <c r="AA42" s="307"/>
      <c r="AB42" s="307"/>
      <c r="AC42" s="307"/>
    </row>
    <row r="62" spans="3:4" ht="15">
      <c r="C62">
        <v>1</v>
      </c>
      <c r="D62" s="258"/>
    </row>
    <row r="63" spans="3:6" ht="15">
      <c r="C63">
        <v>2</v>
      </c>
      <c r="E63" s="157"/>
      <c r="F63" s="157"/>
    </row>
    <row r="64" spans="3:6" ht="15">
      <c r="C64">
        <v>3</v>
      </c>
      <c r="E64" s="157"/>
      <c r="F64" s="157"/>
    </row>
    <row r="65" spans="5:6" ht="15">
      <c r="E65" s="157"/>
      <c r="F65" s="157"/>
    </row>
    <row r="66" spans="3:6" ht="15">
      <c r="C66">
        <v>5</v>
      </c>
      <c r="E66" s="157"/>
      <c r="F66" s="157"/>
    </row>
    <row r="67" spans="5:6" ht="15">
      <c r="E67" s="157"/>
      <c r="F67" s="157"/>
    </row>
    <row r="68" spans="5:6" ht="15">
      <c r="E68" s="157"/>
      <c r="F68" s="157"/>
    </row>
    <row r="69" spans="5:6" ht="15">
      <c r="E69" s="157"/>
      <c r="F69" s="157"/>
    </row>
    <row r="70" spans="3:6" ht="15">
      <c r="C70">
        <v>9</v>
      </c>
      <c r="E70" s="157"/>
      <c r="F70" s="157"/>
    </row>
    <row r="71" spans="5:6" ht="15">
      <c r="E71" s="157"/>
      <c r="F71" s="157"/>
    </row>
    <row r="72" spans="5:6" ht="15">
      <c r="E72" s="157"/>
      <c r="F72" s="157"/>
    </row>
    <row r="73" spans="5:6" ht="15">
      <c r="E73" s="157"/>
      <c r="F73" s="157"/>
    </row>
    <row r="74" spans="3:6" ht="15">
      <c r="C74">
        <v>13</v>
      </c>
      <c r="E74" s="157"/>
      <c r="F74" s="157"/>
    </row>
    <row r="75" spans="5:6" ht="15">
      <c r="E75" s="157"/>
      <c r="F75" s="157"/>
    </row>
    <row r="76" spans="5:6" ht="15">
      <c r="E76" s="157"/>
      <c r="F76" s="157"/>
    </row>
    <row r="77" spans="5:6" ht="15">
      <c r="E77" s="157"/>
      <c r="F77" s="157"/>
    </row>
  </sheetData>
  <sheetProtection/>
  <printOptions/>
  <pageMargins left="0.6" right="0.42" top="0.78" bottom="0.47" header="0.31" footer="0.33"/>
  <pageSetup fitToHeight="2" horizontalDpi="600" verticalDpi="600" orientation="portrait" paperSize="9" scale="85" r:id="rId2"/>
  <headerFooter alignWithMargins="0">
    <oddHeader>&amp;C&amp;"Arial,Lihavoitu"TOP-16 LOPPUTURNAUS&amp;"Arial,Normaali"&amp;10
17.12.2022
Huom! Alkupoolit, pudotuspelit ja lopputulokset on esitetty omilla välilehdillään.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5"/>
  <dimension ref="A1:AC61"/>
  <sheetViews>
    <sheetView view="pageLayout" zoomScaleSheetLayoutView="100" workbookViewId="0" topLeftCell="A6">
      <selection activeCell="G10" sqref="G10"/>
    </sheetView>
  </sheetViews>
  <sheetFormatPr defaultColWidth="8.88671875" defaultRowHeight="15"/>
  <cols>
    <col min="1" max="1" width="2.10546875" style="0" customWidth="1"/>
    <col min="2" max="2" width="4.10546875" style="0" customWidth="1"/>
    <col min="3" max="3" width="3.21484375" style="280" customWidth="1"/>
    <col min="4" max="4" width="2.3359375" style="254" customWidth="1"/>
    <col min="5" max="5" width="19.21484375" style="0" customWidth="1"/>
    <col min="6" max="6" width="14.3359375" style="0" customWidth="1"/>
    <col min="7" max="7" width="16.3359375" style="0" customWidth="1"/>
    <col min="8" max="11" width="15.3359375" style="255" customWidth="1"/>
    <col min="12" max="21" width="2.77734375" style="0" customWidth="1"/>
    <col min="22" max="22" width="2.77734375" style="235" customWidth="1"/>
    <col min="23" max="26" width="2.4453125" style="210" customWidth="1"/>
    <col min="27" max="27" width="3.10546875" style="210" customWidth="1"/>
    <col min="28" max="29" width="3.21484375" style="210" customWidth="1"/>
    <col min="30" max="32" width="3.10546875" style="0" customWidth="1"/>
    <col min="33" max="33" width="3.21484375" style="0" customWidth="1"/>
    <col min="34" max="53" width="2.4453125" style="0" customWidth="1"/>
    <col min="54" max="54" width="2.99609375" style="0" customWidth="1"/>
    <col min="55" max="55" width="3.21484375" style="0" customWidth="1"/>
    <col min="56" max="56" width="4.3359375" style="0" customWidth="1"/>
    <col min="57" max="57" width="2.6640625" style="0" customWidth="1"/>
    <col min="58" max="69" width="2.4453125" style="0" customWidth="1"/>
    <col min="70" max="71" width="2.99609375" style="0" customWidth="1"/>
    <col min="72" max="72" width="4.3359375" style="0" customWidth="1"/>
  </cols>
  <sheetData>
    <row r="1" ht="18">
      <c r="A1" s="14" t="s">
        <v>56</v>
      </c>
    </row>
    <row r="3" spans="2:29" s="255" customFormat="1" ht="32.25" customHeight="1">
      <c r="B3" s="282"/>
      <c r="C3" s="283" t="s">
        <v>66</v>
      </c>
      <c r="D3" s="254"/>
      <c r="V3" s="257"/>
      <c r="W3" s="254"/>
      <c r="X3" s="254"/>
      <c r="Y3" s="254"/>
      <c r="Z3" s="254"/>
      <c r="AA3" s="254"/>
      <c r="AB3" s="254"/>
      <c r="AC3" s="254"/>
    </row>
    <row r="4" spans="3:29" s="255" customFormat="1" ht="13.5" customHeight="1">
      <c r="C4" s="281"/>
      <c r="D4" s="254"/>
      <c r="E4" s="314"/>
      <c r="F4" s="314"/>
      <c r="V4" s="257"/>
      <c r="W4" s="254"/>
      <c r="X4" s="254"/>
      <c r="Y4" s="254"/>
      <c r="Z4" s="254"/>
      <c r="AA4" s="254"/>
      <c r="AB4" s="254"/>
      <c r="AC4" s="254"/>
    </row>
    <row r="5" spans="3:29" s="310" customFormat="1" ht="22.5" customHeight="1">
      <c r="C5" s="311">
        <v>1</v>
      </c>
      <c r="D5" s="312"/>
      <c r="E5" s="313" t="s">
        <v>92</v>
      </c>
      <c r="F5" s="313" t="s">
        <v>76</v>
      </c>
      <c r="V5" s="311"/>
      <c r="W5" s="311"/>
      <c r="X5" s="311"/>
      <c r="Y5" s="311"/>
      <c r="Z5" s="311"/>
      <c r="AA5" s="311"/>
      <c r="AB5" s="311"/>
      <c r="AC5" s="311"/>
    </row>
    <row r="6" spans="3:29" s="255" customFormat="1" ht="22.5" customHeight="1">
      <c r="C6" s="280">
        <v>2</v>
      </c>
      <c r="D6" s="254"/>
      <c r="E6" s="157" t="s">
        <v>93</v>
      </c>
      <c r="F6" s="157" t="s">
        <v>84</v>
      </c>
      <c r="V6" s="257"/>
      <c r="W6" s="254"/>
      <c r="X6" s="254"/>
      <c r="Y6" s="254"/>
      <c r="Z6" s="254"/>
      <c r="AA6" s="254"/>
      <c r="AB6" s="254"/>
      <c r="AC6" s="254"/>
    </row>
    <row r="7" spans="3:29" s="255" customFormat="1" ht="22.5" customHeight="1">
      <c r="C7" s="280">
        <v>3</v>
      </c>
      <c r="D7" s="254"/>
      <c r="E7" s="157" t="s">
        <v>85</v>
      </c>
      <c r="F7" s="157" t="s">
        <v>82</v>
      </c>
      <c r="V7" s="257"/>
      <c r="W7" s="254"/>
      <c r="X7" s="254"/>
      <c r="Y7" s="254"/>
      <c r="Z7" s="254"/>
      <c r="AA7" s="254"/>
      <c r="AB7" s="254"/>
      <c r="AC7" s="254"/>
    </row>
    <row r="8" spans="3:29" s="255" customFormat="1" ht="22.5" customHeight="1">
      <c r="C8" s="280"/>
      <c r="D8" s="254"/>
      <c r="E8" s="157" t="s">
        <v>99</v>
      </c>
      <c r="F8" s="157" t="s">
        <v>82</v>
      </c>
      <c r="V8" s="257"/>
      <c r="W8" s="254"/>
      <c r="X8" s="254"/>
      <c r="Y8" s="254"/>
      <c r="Z8" s="254"/>
      <c r="AA8" s="254"/>
      <c r="AB8" s="254"/>
      <c r="AC8" s="254"/>
    </row>
    <row r="9" spans="3:29" s="255" customFormat="1" ht="22.5" customHeight="1">
      <c r="C9" s="280">
        <v>5</v>
      </c>
      <c r="D9" s="254"/>
      <c r="E9" s="157" t="s">
        <v>80</v>
      </c>
      <c r="F9" s="157" t="s">
        <v>76</v>
      </c>
      <c r="V9" s="257"/>
      <c r="W9" s="254"/>
      <c r="X9" s="254"/>
      <c r="Y9" s="254"/>
      <c r="Z9" s="254"/>
      <c r="AA9" s="254"/>
      <c r="AB9" s="254"/>
      <c r="AC9" s="254"/>
    </row>
    <row r="10" spans="3:29" s="255" customFormat="1" ht="22.5" customHeight="1">
      <c r="C10" s="280"/>
      <c r="D10" s="254"/>
      <c r="E10" s="157" t="s">
        <v>79</v>
      </c>
      <c r="F10" s="157" t="s">
        <v>82</v>
      </c>
      <c r="V10" s="257"/>
      <c r="W10" s="254"/>
      <c r="X10" s="254"/>
      <c r="Y10" s="254"/>
      <c r="Z10" s="254"/>
      <c r="AA10" s="254"/>
      <c r="AB10" s="254"/>
      <c r="AC10" s="254"/>
    </row>
    <row r="11" spans="3:29" s="255" customFormat="1" ht="22.5" customHeight="1">
      <c r="C11" s="280"/>
      <c r="D11" s="254"/>
      <c r="E11" s="157" t="s">
        <v>86</v>
      </c>
      <c r="F11" s="157" t="s">
        <v>82</v>
      </c>
      <c r="V11" s="257"/>
      <c r="W11" s="254"/>
      <c r="X11" s="254"/>
      <c r="Y11" s="254"/>
      <c r="Z11" s="254"/>
      <c r="AA11" s="254"/>
      <c r="AB11" s="254"/>
      <c r="AC11" s="254"/>
    </row>
    <row r="12" spans="3:29" s="255" customFormat="1" ht="22.5" customHeight="1">
      <c r="C12" s="280"/>
      <c r="D12" s="254"/>
      <c r="E12" s="157" t="s">
        <v>75</v>
      </c>
      <c r="F12" s="157" t="s">
        <v>76</v>
      </c>
      <c r="V12" s="257"/>
      <c r="W12" s="254"/>
      <c r="X12" s="254"/>
      <c r="Y12" s="254"/>
      <c r="Z12" s="254"/>
      <c r="AA12" s="254"/>
      <c r="AB12" s="254"/>
      <c r="AC12" s="254"/>
    </row>
    <row r="13" spans="3:29" s="255" customFormat="1" ht="22.5" customHeight="1">
      <c r="C13" s="280">
        <v>9</v>
      </c>
      <c r="D13" s="254"/>
      <c r="E13" s="157" t="s">
        <v>90</v>
      </c>
      <c r="F13" s="157" t="s">
        <v>83</v>
      </c>
      <c r="V13" s="257"/>
      <c r="W13" s="254"/>
      <c r="X13" s="254"/>
      <c r="Y13" s="254"/>
      <c r="Z13" s="254"/>
      <c r="AA13" s="254"/>
      <c r="AB13" s="254"/>
      <c r="AC13" s="254"/>
    </row>
    <row r="14" spans="3:29" s="255" customFormat="1" ht="22.5" customHeight="1">
      <c r="C14" s="280"/>
      <c r="D14" s="254"/>
      <c r="E14" s="157" t="s">
        <v>100</v>
      </c>
      <c r="F14" s="157" t="s">
        <v>76</v>
      </c>
      <c r="V14" s="257"/>
      <c r="W14" s="254"/>
      <c r="X14" s="254"/>
      <c r="Y14" s="254"/>
      <c r="Z14" s="254"/>
      <c r="AA14" s="254"/>
      <c r="AB14" s="254"/>
      <c r="AC14" s="254"/>
    </row>
    <row r="15" spans="3:29" s="255" customFormat="1" ht="22.5" customHeight="1">
      <c r="C15" s="280"/>
      <c r="D15" s="254"/>
      <c r="E15" s="157" t="s">
        <v>81</v>
      </c>
      <c r="F15" s="157" t="s">
        <v>76</v>
      </c>
      <c r="V15" s="257"/>
      <c r="W15" s="254"/>
      <c r="X15" s="254"/>
      <c r="Y15" s="254"/>
      <c r="Z15" s="254"/>
      <c r="AA15" s="254"/>
      <c r="AB15" s="254"/>
      <c r="AC15" s="254"/>
    </row>
    <row r="16" spans="3:29" s="255" customFormat="1" ht="22.5" customHeight="1">
      <c r="C16" s="280"/>
      <c r="D16" s="254"/>
      <c r="E16" s="157" t="s">
        <v>95</v>
      </c>
      <c r="F16" s="157" t="s">
        <v>96</v>
      </c>
      <c r="V16" s="257"/>
      <c r="W16" s="254"/>
      <c r="X16" s="254"/>
      <c r="Y16" s="254"/>
      <c r="Z16" s="254"/>
      <c r="AA16" s="254"/>
      <c r="AB16" s="254"/>
      <c r="AC16" s="254"/>
    </row>
    <row r="17" spans="3:29" s="255" customFormat="1" ht="22.5" customHeight="1">
      <c r="C17" s="280">
        <v>13</v>
      </c>
      <c r="D17" s="254"/>
      <c r="E17" s="157" t="s">
        <v>91</v>
      </c>
      <c r="F17" s="157" t="s">
        <v>78</v>
      </c>
      <c r="V17" s="257"/>
      <c r="W17" s="254"/>
      <c r="X17" s="254"/>
      <c r="Y17" s="254"/>
      <c r="Z17" s="254"/>
      <c r="AA17" s="254"/>
      <c r="AB17" s="254"/>
      <c r="AC17" s="254"/>
    </row>
    <row r="18" spans="3:29" s="255" customFormat="1" ht="22.5" customHeight="1">
      <c r="C18" s="280"/>
      <c r="D18" s="254"/>
      <c r="E18" s="157" t="s">
        <v>94</v>
      </c>
      <c r="F18" s="157" t="s">
        <v>76</v>
      </c>
      <c r="V18" s="257"/>
      <c r="W18" s="254"/>
      <c r="X18" s="254"/>
      <c r="Y18" s="254"/>
      <c r="Z18" s="254"/>
      <c r="AA18" s="254"/>
      <c r="AB18" s="254"/>
      <c r="AC18" s="254"/>
    </row>
    <row r="19" spans="3:29" s="255" customFormat="1" ht="22.5" customHeight="1">
      <c r="C19" s="280"/>
      <c r="D19" s="254"/>
      <c r="E19" s="157" t="s">
        <v>97</v>
      </c>
      <c r="F19" s="157" t="s">
        <v>98</v>
      </c>
      <c r="V19" s="257"/>
      <c r="W19" s="254"/>
      <c r="X19" s="254"/>
      <c r="Y19" s="254"/>
      <c r="Z19" s="254"/>
      <c r="AA19" s="254"/>
      <c r="AB19" s="254"/>
      <c r="AC19" s="254"/>
    </row>
    <row r="20" spans="3:29" s="255" customFormat="1" ht="22.5" customHeight="1">
      <c r="C20" s="280"/>
      <c r="D20" s="254"/>
      <c r="E20" s="157" t="s">
        <v>77</v>
      </c>
      <c r="F20" s="157" t="s">
        <v>78</v>
      </c>
      <c r="V20" s="257"/>
      <c r="W20" s="254"/>
      <c r="X20" s="254"/>
      <c r="Y20" s="254"/>
      <c r="Z20" s="254"/>
      <c r="AA20" s="254"/>
      <c r="AB20" s="254"/>
      <c r="AC20" s="254"/>
    </row>
    <row r="21" spans="3:29" s="255" customFormat="1" ht="22.5" customHeight="1">
      <c r="C21" s="281"/>
      <c r="D21" s="254"/>
      <c r="V21" s="257"/>
      <c r="W21" s="254"/>
      <c r="X21" s="254"/>
      <c r="Y21" s="254"/>
      <c r="Z21" s="254"/>
      <c r="AA21" s="254"/>
      <c r="AB21" s="254"/>
      <c r="AC21" s="254"/>
    </row>
    <row r="22" spans="3:29" s="255" customFormat="1" ht="22.5" customHeight="1">
      <c r="C22" s="281"/>
      <c r="D22" s="254"/>
      <c r="V22" s="257"/>
      <c r="W22" s="254"/>
      <c r="X22" s="254"/>
      <c r="Y22" s="254"/>
      <c r="Z22" s="254"/>
      <c r="AA22" s="254"/>
      <c r="AB22" s="254"/>
      <c r="AC22" s="254"/>
    </row>
    <row r="23" spans="3:29" s="255" customFormat="1" ht="22.5" customHeight="1">
      <c r="C23" s="281"/>
      <c r="D23" s="254"/>
      <c r="V23" s="257"/>
      <c r="W23" s="254"/>
      <c r="X23" s="254"/>
      <c r="Y23" s="254"/>
      <c r="Z23" s="254"/>
      <c r="AA23" s="254"/>
      <c r="AB23" s="254"/>
      <c r="AC23" s="254"/>
    </row>
    <row r="46" spans="3:4" ht="15">
      <c r="C46" s="280">
        <v>1</v>
      </c>
      <c r="D46" s="258"/>
    </row>
    <row r="47" spans="3:6" ht="15">
      <c r="C47" s="280">
        <v>2</v>
      </c>
      <c r="E47" s="157"/>
      <c r="F47" s="157"/>
    </row>
    <row r="48" spans="3:6" ht="15">
      <c r="C48" s="280">
        <v>3</v>
      </c>
      <c r="E48" s="157"/>
      <c r="F48" s="157"/>
    </row>
    <row r="49" spans="5:6" ht="15">
      <c r="E49" s="157"/>
      <c r="F49" s="157"/>
    </row>
    <row r="50" spans="3:6" ht="15">
      <c r="C50" s="280">
        <v>5</v>
      </c>
      <c r="E50" s="157"/>
      <c r="F50" s="157"/>
    </row>
    <row r="51" spans="5:6" ht="15">
      <c r="E51" s="157"/>
      <c r="F51" s="157"/>
    </row>
    <row r="52" spans="5:6" ht="15">
      <c r="E52" s="157"/>
      <c r="F52" s="157"/>
    </row>
    <row r="53" spans="5:6" ht="15">
      <c r="E53" s="157"/>
      <c r="F53" s="157"/>
    </row>
    <row r="54" spans="3:6" ht="15">
      <c r="C54" s="280">
        <v>9</v>
      </c>
      <c r="E54" s="157"/>
      <c r="F54" s="157"/>
    </row>
    <row r="55" spans="5:6" ht="15">
      <c r="E55" s="157"/>
      <c r="F55" s="157"/>
    </row>
    <row r="56" spans="5:6" ht="15">
      <c r="E56" s="157"/>
      <c r="F56" s="157"/>
    </row>
    <row r="57" spans="5:6" ht="15">
      <c r="E57" s="157"/>
      <c r="F57" s="157"/>
    </row>
    <row r="58" spans="3:6" ht="15">
      <c r="C58" s="280">
        <v>13</v>
      </c>
      <c r="E58" s="157"/>
      <c r="F58" s="157"/>
    </row>
    <row r="59" spans="5:6" ht="15">
      <c r="E59" s="157"/>
      <c r="F59" s="157"/>
    </row>
    <row r="60" spans="5:6" ht="15">
      <c r="E60" s="157"/>
      <c r="F60" s="157"/>
    </row>
    <row r="61" spans="5:6" ht="15">
      <c r="E61" s="157"/>
      <c r="F61" s="157"/>
    </row>
  </sheetData>
  <sheetProtection/>
  <printOptions/>
  <pageMargins left="0.6" right="0.42" top="0.78" bottom="0.47" header="0.31" footer="0.33"/>
  <pageSetup fitToHeight="2" horizontalDpi="600" verticalDpi="600" orientation="portrait" paperSize="9" scale="85" r:id="rId2"/>
  <headerFooter alignWithMargins="0">
    <oddHeader>&amp;C&amp;"Arial,Lihavoitu"TOP-16 LOPPUTURNAUS&amp;"Arial,Normaali"&amp;10
18.12.2021
Huom! Alkupoolit, pudotuspelit ja lopputulokset on esitetty omilla välilehdillään.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2"/>
  <dimension ref="A1:W36"/>
  <sheetViews>
    <sheetView zoomScale="75" zoomScaleNormal="75" zoomScalePageLayoutView="0" workbookViewId="0" topLeftCell="A22">
      <selection activeCell="P41" sqref="P41"/>
    </sheetView>
  </sheetViews>
  <sheetFormatPr defaultColWidth="8.88671875" defaultRowHeight="15"/>
  <cols>
    <col min="1" max="1" width="5.88671875" style="118" bestFit="1" customWidth="1"/>
    <col min="2" max="5" width="12.77734375" style="118" customWidth="1"/>
    <col min="6" max="20" width="4.5546875" style="118" customWidth="1"/>
    <col min="21" max="21" width="3.99609375" style="118" customWidth="1"/>
    <col min="22" max="22" width="4.10546875" style="118" customWidth="1"/>
    <col min="23" max="23" width="4.88671875" style="118" customWidth="1"/>
    <col min="24" max="16384" width="8.88671875" style="118" customWidth="1"/>
  </cols>
  <sheetData>
    <row r="1" spans="3:23" ht="13.5">
      <c r="C1" s="118" t="s">
        <v>14</v>
      </c>
      <c r="G1" s="118" t="s">
        <v>15</v>
      </c>
      <c r="I1" s="118" t="s">
        <v>16</v>
      </c>
      <c r="K1" s="118" t="s">
        <v>17</v>
      </c>
      <c r="M1" s="118" t="s">
        <v>18</v>
      </c>
      <c r="O1" s="118" t="s">
        <v>19</v>
      </c>
      <c r="Q1" s="118" t="s">
        <v>20</v>
      </c>
      <c r="S1" s="118" t="s">
        <v>13</v>
      </c>
      <c r="U1" s="118" t="s">
        <v>42</v>
      </c>
      <c r="V1" s="118" t="s">
        <v>52</v>
      </c>
      <c r="W1" s="118" t="s">
        <v>53</v>
      </c>
    </row>
    <row r="2" spans="1:20" ht="13.5">
      <c r="A2" s="316" t="s">
        <v>87</v>
      </c>
      <c r="B2" s="316"/>
      <c r="C2" s="316" t="s">
        <v>92</v>
      </c>
      <c r="D2" s="316" t="s">
        <v>100</v>
      </c>
      <c r="E2" s="316"/>
      <c r="F2" s="316"/>
      <c r="G2" s="118">
        <v>5</v>
      </c>
      <c r="I2" s="118">
        <v>7</v>
      </c>
      <c r="K2" s="118">
        <v>6</v>
      </c>
      <c r="Q2" s="118">
        <v>3</v>
      </c>
      <c r="R2" s="118">
        <v>0</v>
      </c>
      <c r="S2" s="118">
        <v>33</v>
      </c>
      <c r="T2" s="118">
        <v>18</v>
      </c>
    </row>
    <row r="3" spans="1:20" ht="13.5">
      <c r="A3" s="316" t="s">
        <v>87</v>
      </c>
      <c r="B3" s="316"/>
      <c r="C3" s="316" t="s">
        <v>90</v>
      </c>
      <c r="D3" s="316" t="s">
        <v>91</v>
      </c>
      <c r="E3" s="316"/>
      <c r="F3" s="316"/>
      <c r="G3" s="118">
        <v>8</v>
      </c>
      <c r="I3" s="118">
        <v>6</v>
      </c>
      <c r="K3" s="118">
        <v>9</v>
      </c>
      <c r="Q3" s="118">
        <v>3</v>
      </c>
      <c r="R3" s="118">
        <v>0</v>
      </c>
      <c r="S3" s="118">
        <v>33</v>
      </c>
      <c r="T3" s="118">
        <v>23</v>
      </c>
    </row>
    <row r="4" spans="1:20" ht="13.5">
      <c r="A4" s="316" t="s">
        <v>87</v>
      </c>
      <c r="B4" s="316"/>
      <c r="C4" s="316" t="s">
        <v>92</v>
      </c>
      <c r="D4" s="316" t="s">
        <v>91</v>
      </c>
      <c r="E4" s="316"/>
      <c r="F4" s="316"/>
      <c r="G4" s="118">
        <v>6</v>
      </c>
      <c r="I4" s="118">
        <v>5</v>
      </c>
      <c r="K4" s="118">
        <v>6</v>
      </c>
      <c r="Q4" s="118">
        <v>3</v>
      </c>
      <c r="R4" s="118">
        <v>0</v>
      </c>
      <c r="S4" s="118">
        <v>33</v>
      </c>
      <c r="T4" s="118">
        <v>17</v>
      </c>
    </row>
    <row r="5" spans="1:20" ht="13.5">
      <c r="A5" s="316" t="s">
        <v>87</v>
      </c>
      <c r="B5" s="316"/>
      <c r="C5" s="316" t="s">
        <v>90</v>
      </c>
      <c r="D5" s="316" t="s">
        <v>100</v>
      </c>
      <c r="E5" s="316"/>
      <c r="F5" s="316"/>
      <c r="G5" s="118">
        <v>-7</v>
      </c>
      <c r="I5" s="118">
        <v>9</v>
      </c>
      <c r="K5" s="118">
        <v>-11</v>
      </c>
      <c r="M5" s="118">
        <v>9</v>
      </c>
      <c r="O5" s="118">
        <v>-4</v>
      </c>
      <c r="Q5" s="118">
        <v>2</v>
      </c>
      <c r="R5" s="118">
        <v>3</v>
      </c>
      <c r="S5" s="118">
        <v>44</v>
      </c>
      <c r="T5" s="118">
        <v>53</v>
      </c>
    </row>
    <row r="6" spans="1:20" ht="13.5">
      <c r="A6" s="316" t="s">
        <v>87</v>
      </c>
      <c r="B6" s="316"/>
      <c r="C6" s="316" t="s">
        <v>92</v>
      </c>
      <c r="D6" s="316" t="s">
        <v>90</v>
      </c>
      <c r="E6" s="316"/>
      <c r="F6" s="316"/>
      <c r="G6" s="118">
        <v>4</v>
      </c>
      <c r="I6" s="118">
        <v>6</v>
      </c>
      <c r="K6" s="118">
        <v>5</v>
      </c>
      <c r="Q6" s="118">
        <v>3</v>
      </c>
      <c r="R6" s="118">
        <v>0</v>
      </c>
      <c r="S6" s="118">
        <v>33</v>
      </c>
      <c r="T6" s="118">
        <v>15</v>
      </c>
    </row>
    <row r="7" spans="1:20" ht="13.5">
      <c r="A7" s="316" t="s">
        <v>87</v>
      </c>
      <c r="B7" s="316"/>
      <c r="C7" s="316" t="s">
        <v>100</v>
      </c>
      <c r="D7" s="316" t="s">
        <v>91</v>
      </c>
      <c r="E7" s="316"/>
      <c r="F7" s="316"/>
      <c r="G7" s="118">
        <v>8</v>
      </c>
      <c r="I7" s="118">
        <v>-6</v>
      </c>
      <c r="K7" s="118">
        <v>6</v>
      </c>
      <c r="M7" s="118">
        <v>6</v>
      </c>
      <c r="Q7" s="118">
        <v>3</v>
      </c>
      <c r="R7" s="118">
        <v>1</v>
      </c>
      <c r="S7" s="118">
        <v>39</v>
      </c>
      <c r="T7" s="118">
        <v>31</v>
      </c>
    </row>
    <row r="8" spans="1:20" ht="13.5">
      <c r="A8" s="316" t="s">
        <v>87</v>
      </c>
      <c r="B8" s="316"/>
      <c r="C8" s="316" t="s">
        <v>79</v>
      </c>
      <c r="D8" s="316" t="s">
        <v>81</v>
      </c>
      <c r="E8" s="316"/>
      <c r="F8" s="316"/>
      <c r="G8" s="118">
        <v>5</v>
      </c>
      <c r="I8" s="118">
        <v>5</v>
      </c>
      <c r="K8" s="118">
        <v>8</v>
      </c>
      <c r="Q8" s="118">
        <v>3</v>
      </c>
      <c r="R8" s="118">
        <v>0</v>
      </c>
      <c r="S8" s="118">
        <v>33</v>
      </c>
      <c r="T8" s="118">
        <v>18</v>
      </c>
    </row>
    <row r="9" spans="1:20" ht="13.5">
      <c r="A9" s="316" t="s">
        <v>87</v>
      </c>
      <c r="B9" s="316"/>
      <c r="C9" s="316" t="s">
        <v>93</v>
      </c>
      <c r="D9" s="316" t="s">
        <v>94</v>
      </c>
      <c r="E9" s="316"/>
      <c r="F9" s="316"/>
      <c r="G9" s="118">
        <v>7</v>
      </c>
      <c r="I9" s="118">
        <v>7</v>
      </c>
      <c r="K9" s="118">
        <v>-8</v>
      </c>
      <c r="M9" s="118">
        <v>4</v>
      </c>
      <c r="Q9" s="118">
        <v>3</v>
      </c>
      <c r="R9" s="118">
        <v>1</v>
      </c>
      <c r="S9" s="118">
        <v>41</v>
      </c>
      <c r="T9" s="118">
        <v>29</v>
      </c>
    </row>
    <row r="10" spans="1:20" ht="13.5">
      <c r="A10" s="316" t="s">
        <v>87</v>
      </c>
      <c r="B10" s="316"/>
      <c r="C10" s="316" t="s">
        <v>79</v>
      </c>
      <c r="D10" s="316" t="s">
        <v>94</v>
      </c>
      <c r="E10" s="316"/>
      <c r="F10" s="316"/>
      <c r="G10" s="118">
        <v>3</v>
      </c>
      <c r="I10" s="118">
        <v>8</v>
      </c>
      <c r="K10" s="118">
        <v>-14</v>
      </c>
      <c r="M10" s="118">
        <v>4</v>
      </c>
      <c r="Q10" s="118">
        <v>3</v>
      </c>
      <c r="R10" s="118">
        <v>1</v>
      </c>
      <c r="S10" s="118">
        <v>47</v>
      </c>
      <c r="T10" s="118">
        <v>31</v>
      </c>
    </row>
    <row r="11" spans="1:20" ht="13.5">
      <c r="A11" s="316" t="s">
        <v>87</v>
      </c>
      <c r="B11" s="316"/>
      <c r="C11" s="316" t="s">
        <v>93</v>
      </c>
      <c r="D11" s="316" t="s">
        <v>81</v>
      </c>
      <c r="E11" s="316"/>
      <c r="F11" s="316"/>
      <c r="G11" s="118">
        <v>6</v>
      </c>
      <c r="I11" s="118">
        <v>10</v>
      </c>
      <c r="K11" s="118">
        <v>9</v>
      </c>
      <c r="Q11" s="118">
        <v>3</v>
      </c>
      <c r="R11" s="118">
        <v>0</v>
      </c>
      <c r="S11" s="118">
        <v>34</v>
      </c>
      <c r="T11" s="118">
        <v>25</v>
      </c>
    </row>
    <row r="12" spans="1:20" ht="13.5">
      <c r="A12" s="316" t="s">
        <v>87</v>
      </c>
      <c r="B12" s="316"/>
      <c r="C12" s="316" t="s">
        <v>79</v>
      </c>
      <c r="D12" s="316" t="s">
        <v>93</v>
      </c>
      <c r="E12" s="316"/>
      <c r="F12" s="316"/>
      <c r="G12" s="118">
        <v>-7</v>
      </c>
      <c r="I12" s="118">
        <v>-6</v>
      </c>
      <c r="K12" s="118">
        <v>6</v>
      </c>
      <c r="M12" s="118">
        <v>7</v>
      </c>
      <c r="O12" s="118">
        <v>-7</v>
      </c>
      <c r="Q12" s="118">
        <v>2</v>
      </c>
      <c r="R12" s="118">
        <v>3</v>
      </c>
      <c r="S12" s="118">
        <v>42</v>
      </c>
      <c r="T12" s="118">
        <v>46</v>
      </c>
    </row>
    <row r="13" spans="1:20" ht="13.5">
      <c r="A13" s="316" t="s">
        <v>87</v>
      </c>
      <c r="B13" s="316"/>
      <c r="C13" s="316" t="s">
        <v>81</v>
      </c>
      <c r="D13" s="316" t="s">
        <v>94</v>
      </c>
      <c r="E13" s="316"/>
      <c r="F13" s="316"/>
      <c r="G13" s="118">
        <v>-10</v>
      </c>
      <c r="I13" s="118">
        <v>6</v>
      </c>
      <c r="K13" s="118">
        <v>-5</v>
      </c>
      <c r="M13" s="118">
        <v>8</v>
      </c>
      <c r="O13" s="118">
        <v>8</v>
      </c>
      <c r="Q13" s="118">
        <v>3</v>
      </c>
      <c r="R13" s="118">
        <v>2</v>
      </c>
      <c r="S13" s="118">
        <v>48</v>
      </c>
      <c r="T13" s="118">
        <v>45</v>
      </c>
    </row>
    <row r="14" spans="1:20" ht="13.5">
      <c r="A14" s="316" t="s">
        <v>87</v>
      </c>
      <c r="B14" s="316"/>
      <c r="C14" s="316" t="s">
        <v>75</v>
      </c>
      <c r="D14" s="316" t="s">
        <v>95</v>
      </c>
      <c r="E14" s="316"/>
      <c r="F14" s="316"/>
      <c r="G14" s="118">
        <v>6</v>
      </c>
      <c r="I14" s="118">
        <v>-8</v>
      </c>
      <c r="K14" s="118">
        <v>8</v>
      </c>
      <c r="M14" s="118">
        <v>4</v>
      </c>
      <c r="Q14" s="118">
        <v>3</v>
      </c>
      <c r="R14" s="118">
        <v>1</v>
      </c>
      <c r="S14" s="118">
        <v>41</v>
      </c>
      <c r="T14" s="118">
        <v>29</v>
      </c>
    </row>
    <row r="15" spans="1:20" ht="13.5">
      <c r="A15" s="316" t="s">
        <v>87</v>
      </c>
      <c r="B15" s="316"/>
      <c r="C15" s="316" t="s">
        <v>85</v>
      </c>
      <c r="D15" s="316" t="s">
        <v>97</v>
      </c>
      <c r="E15" s="316"/>
      <c r="F15" s="316"/>
      <c r="G15" s="118">
        <v>7</v>
      </c>
      <c r="I15" s="118">
        <v>5</v>
      </c>
      <c r="K15" s="118">
        <v>-8</v>
      </c>
      <c r="M15" s="118">
        <v>9</v>
      </c>
      <c r="Q15" s="118">
        <v>3</v>
      </c>
      <c r="R15" s="118">
        <v>1</v>
      </c>
      <c r="S15" s="118">
        <v>41</v>
      </c>
      <c r="T15" s="118">
        <v>32</v>
      </c>
    </row>
    <row r="16" spans="1:20" ht="13.5">
      <c r="A16" s="316" t="s">
        <v>87</v>
      </c>
      <c r="B16" s="316"/>
      <c r="C16" s="316" t="s">
        <v>75</v>
      </c>
      <c r="D16" s="316" t="s">
        <v>97</v>
      </c>
      <c r="E16" s="316"/>
      <c r="F16" s="316"/>
      <c r="G16" s="118">
        <v>3</v>
      </c>
      <c r="I16" s="118">
        <v>4</v>
      </c>
      <c r="K16" s="118">
        <v>5</v>
      </c>
      <c r="Q16" s="118">
        <v>3</v>
      </c>
      <c r="R16" s="118">
        <v>0</v>
      </c>
      <c r="S16" s="118">
        <v>33</v>
      </c>
      <c r="T16" s="118">
        <v>12</v>
      </c>
    </row>
    <row r="17" spans="1:20" ht="13.5">
      <c r="A17" s="316" t="s">
        <v>87</v>
      </c>
      <c r="B17" s="316"/>
      <c r="C17" s="316" t="s">
        <v>85</v>
      </c>
      <c r="D17" s="316" t="s">
        <v>95</v>
      </c>
      <c r="E17" s="316"/>
      <c r="F17" s="316"/>
      <c r="G17" s="118">
        <v>-9</v>
      </c>
      <c r="I17" s="118">
        <v>8</v>
      </c>
      <c r="K17" s="118">
        <v>5</v>
      </c>
      <c r="M17" s="118">
        <v>5</v>
      </c>
      <c r="Q17" s="118">
        <v>3</v>
      </c>
      <c r="R17" s="118">
        <v>1</v>
      </c>
      <c r="S17" s="118">
        <v>42</v>
      </c>
      <c r="T17" s="118">
        <v>29</v>
      </c>
    </row>
    <row r="18" spans="1:20" ht="13.5">
      <c r="A18" s="316" t="s">
        <v>87</v>
      </c>
      <c r="B18" s="316"/>
      <c r="C18" s="316" t="s">
        <v>75</v>
      </c>
      <c r="D18" s="316" t="s">
        <v>85</v>
      </c>
      <c r="E18" s="316"/>
      <c r="F18" s="316"/>
      <c r="G18" s="118">
        <v>-7</v>
      </c>
      <c r="I18" s="118">
        <v>6</v>
      </c>
      <c r="K18" s="118">
        <v>4</v>
      </c>
      <c r="M18" s="118">
        <v>10</v>
      </c>
      <c r="Q18" s="118">
        <v>3</v>
      </c>
      <c r="R18" s="118">
        <v>1</v>
      </c>
      <c r="S18" s="118">
        <v>41</v>
      </c>
      <c r="T18" s="118">
        <v>31</v>
      </c>
    </row>
    <row r="19" spans="1:20" ht="13.5">
      <c r="A19" s="316" t="s">
        <v>87</v>
      </c>
      <c r="B19" s="316"/>
      <c r="C19" s="316" t="s">
        <v>95</v>
      </c>
      <c r="D19" s="316" t="s">
        <v>97</v>
      </c>
      <c r="E19" s="316"/>
      <c r="F19" s="316"/>
      <c r="G19" s="118">
        <v>4</v>
      </c>
      <c r="I19" s="118">
        <v>4</v>
      </c>
      <c r="K19" s="118">
        <v>4</v>
      </c>
      <c r="Q19" s="118">
        <v>3</v>
      </c>
      <c r="R19" s="118">
        <v>0</v>
      </c>
      <c r="S19" s="118">
        <v>33</v>
      </c>
      <c r="T19" s="118">
        <v>12</v>
      </c>
    </row>
    <row r="20" spans="1:20" ht="13.5">
      <c r="A20" s="316" t="s">
        <v>87</v>
      </c>
      <c r="B20" s="316"/>
      <c r="C20" s="316" t="s">
        <v>86</v>
      </c>
      <c r="D20" s="316" t="s">
        <v>77</v>
      </c>
      <c r="F20" s="316"/>
      <c r="G20" s="118">
        <v>2</v>
      </c>
      <c r="I20" s="118">
        <v>5</v>
      </c>
      <c r="K20" s="118">
        <v>6</v>
      </c>
      <c r="Q20" s="118">
        <v>3</v>
      </c>
      <c r="R20" s="118">
        <v>0</v>
      </c>
      <c r="S20" s="118">
        <v>33</v>
      </c>
      <c r="T20" s="118">
        <v>13</v>
      </c>
    </row>
    <row r="21" spans="1:20" ht="13.5">
      <c r="A21" s="316" t="s">
        <v>87</v>
      </c>
      <c r="B21" s="316"/>
      <c r="C21" s="316" t="s">
        <v>80</v>
      </c>
      <c r="D21" s="316" t="s">
        <v>99</v>
      </c>
      <c r="F21" s="316"/>
      <c r="G21" s="118">
        <v>5</v>
      </c>
      <c r="I21" s="118">
        <v>-6</v>
      </c>
      <c r="K21" s="118">
        <v>6</v>
      </c>
      <c r="M21" s="118">
        <v>-9</v>
      </c>
      <c r="O21" s="118">
        <v>10</v>
      </c>
      <c r="Q21" s="118">
        <v>3</v>
      </c>
      <c r="R21" s="118">
        <v>2</v>
      </c>
      <c r="S21" s="118">
        <v>49</v>
      </c>
      <c r="T21" s="118">
        <v>43</v>
      </c>
    </row>
    <row r="22" spans="1:20" ht="13.5">
      <c r="A22" s="316" t="s">
        <v>87</v>
      </c>
      <c r="B22" s="316"/>
      <c r="C22" s="316" t="s">
        <v>86</v>
      </c>
      <c r="D22" s="316" t="s">
        <v>99</v>
      </c>
      <c r="F22" s="316"/>
      <c r="G22" s="118">
        <v>5</v>
      </c>
      <c r="I22" s="118">
        <v>5</v>
      </c>
      <c r="K22" s="118">
        <v>12</v>
      </c>
      <c r="Q22" s="118">
        <v>3</v>
      </c>
      <c r="R22" s="118">
        <v>0</v>
      </c>
      <c r="S22" s="118">
        <v>36</v>
      </c>
      <c r="T22" s="118">
        <v>22</v>
      </c>
    </row>
    <row r="23" spans="1:20" ht="13.5">
      <c r="A23" s="316" t="s">
        <v>87</v>
      </c>
      <c r="B23" s="316"/>
      <c r="C23" s="316" t="s">
        <v>80</v>
      </c>
      <c r="D23" s="316" t="s">
        <v>77</v>
      </c>
      <c r="F23" s="316"/>
      <c r="G23" s="118">
        <v>5</v>
      </c>
      <c r="I23" s="118">
        <v>2</v>
      </c>
      <c r="K23" s="118">
        <v>1</v>
      </c>
      <c r="Q23" s="118">
        <v>3</v>
      </c>
      <c r="R23" s="118">
        <v>0</v>
      </c>
      <c r="S23" s="118">
        <v>33</v>
      </c>
      <c r="T23" s="118">
        <v>8</v>
      </c>
    </row>
    <row r="24" spans="1:20" ht="13.5">
      <c r="A24" s="316" t="s">
        <v>87</v>
      </c>
      <c r="B24" s="316"/>
      <c r="C24" s="316" t="s">
        <v>86</v>
      </c>
      <c r="D24" s="316" t="s">
        <v>80</v>
      </c>
      <c r="F24" s="316"/>
      <c r="G24" s="118">
        <v>-11</v>
      </c>
      <c r="I24" s="118">
        <v>-10</v>
      </c>
      <c r="K24" s="118">
        <v>7</v>
      </c>
      <c r="M24" s="118">
        <v>-2</v>
      </c>
      <c r="Q24" s="118">
        <v>1</v>
      </c>
      <c r="R24" s="118">
        <v>3</v>
      </c>
      <c r="S24" s="118">
        <v>34</v>
      </c>
      <c r="T24" s="118">
        <v>43</v>
      </c>
    </row>
    <row r="25" spans="1:20" ht="13.5">
      <c r="A25" s="316" t="s">
        <v>87</v>
      </c>
      <c r="B25" s="316"/>
      <c r="C25" s="316" t="s">
        <v>77</v>
      </c>
      <c r="D25" s="316" t="s">
        <v>99</v>
      </c>
      <c r="F25" s="316"/>
      <c r="G25" s="118">
        <v>4</v>
      </c>
      <c r="I25" s="118">
        <v>-9</v>
      </c>
      <c r="K25" s="118">
        <v>-7</v>
      </c>
      <c r="M25" s="118">
        <v>-7</v>
      </c>
      <c r="Q25" s="118">
        <v>1</v>
      </c>
      <c r="R25" s="118">
        <v>3</v>
      </c>
      <c r="S25" s="118">
        <v>34</v>
      </c>
      <c r="T25" s="118">
        <v>37</v>
      </c>
    </row>
    <row r="26" spans="1:20" ht="13.5">
      <c r="A26" s="316" t="s">
        <v>87</v>
      </c>
      <c r="B26" s="316"/>
      <c r="C26" s="316" t="s">
        <v>79</v>
      </c>
      <c r="D26" s="316" t="s">
        <v>95</v>
      </c>
      <c r="F26" s="316"/>
      <c r="G26" s="118">
        <v>6</v>
      </c>
      <c r="I26" s="118">
        <v>10</v>
      </c>
      <c r="K26" s="118">
        <v>12</v>
      </c>
      <c r="Q26" s="118">
        <v>3</v>
      </c>
      <c r="R26" s="118">
        <v>0</v>
      </c>
      <c r="S26" s="118">
        <v>36</v>
      </c>
      <c r="T26" s="118">
        <v>28</v>
      </c>
    </row>
    <row r="27" spans="1:20" ht="13.5">
      <c r="A27" s="316" t="s">
        <v>87</v>
      </c>
      <c r="B27" s="316"/>
      <c r="C27" s="316" t="s">
        <v>85</v>
      </c>
      <c r="D27" s="316" t="s">
        <v>81</v>
      </c>
      <c r="E27" s="316"/>
      <c r="F27" s="316"/>
      <c r="G27" s="118">
        <v>-11</v>
      </c>
      <c r="I27" s="118">
        <v>-9</v>
      </c>
      <c r="K27" s="118">
        <v>10</v>
      </c>
      <c r="M27" s="118">
        <v>11</v>
      </c>
      <c r="O27" s="118">
        <v>7</v>
      </c>
      <c r="Q27" s="118">
        <v>3</v>
      </c>
      <c r="R27" s="118">
        <v>2</v>
      </c>
      <c r="S27" s="118">
        <v>56</v>
      </c>
      <c r="T27" s="118">
        <v>52</v>
      </c>
    </row>
    <row r="28" spans="1:20" ht="13.5">
      <c r="A28" s="316" t="s">
        <v>87</v>
      </c>
      <c r="B28" s="316"/>
      <c r="C28" s="316" t="s">
        <v>99</v>
      </c>
      <c r="D28" s="316" t="s">
        <v>100</v>
      </c>
      <c r="E28" s="316"/>
      <c r="F28" s="316"/>
      <c r="G28" s="118">
        <v>-7</v>
      </c>
      <c r="I28" s="118">
        <v>-9</v>
      </c>
      <c r="K28" s="118">
        <v>8</v>
      </c>
      <c r="M28" s="118">
        <v>13</v>
      </c>
      <c r="O28" s="118">
        <v>10</v>
      </c>
      <c r="Q28" s="118">
        <v>3</v>
      </c>
      <c r="R28" s="118">
        <v>2</v>
      </c>
      <c r="S28" s="118">
        <v>50</v>
      </c>
      <c r="T28" s="118">
        <v>51</v>
      </c>
    </row>
    <row r="29" spans="1:20" ht="13.5">
      <c r="A29" s="316" t="s">
        <v>87</v>
      </c>
      <c r="B29" s="316"/>
      <c r="C29" s="316" t="s">
        <v>86</v>
      </c>
      <c r="D29" s="316" t="s">
        <v>90</v>
      </c>
      <c r="E29" s="316"/>
      <c r="F29" s="316"/>
      <c r="G29" s="118">
        <v>7</v>
      </c>
      <c r="I29" s="118">
        <v>7</v>
      </c>
      <c r="K29" s="118">
        <v>7</v>
      </c>
      <c r="Q29" s="118">
        <v>3</v>
      </c>
      <c r="R29" s="118">
        <v>0</v>
      </c>
      <c r="S29" s="118">
        <v>33</v>
      </c>
      <c r="T29" s="118">
        <v>21</v>
      </c>
    </row>
    <row r="30" spans="1:20" ht="13.5">
      <c r="A30" s="316" t="s">
        <v>87</v>
      </c>
      <c r="B30" s="316"/>
      <c r="C30" s="316" t="s">
        <v>92</v>
      </c>
      <c r="D30" s="316" t="s">
        <v>79</v>
      </c>
      <c r="E30" s="316"/>
      <c r="F30" s="316"/>
      <c r="G30" s="118">
        <v>8</v>
      </c>
      <c r="I30" s="118">
        <v>2</v>
      </c>
      <c r="K30" s="118">
        <v>5</v>
      </c>
      <c r="Q30" s="118">
        <v>3</v>
      </c>
      <c r="R30" s="118">
        <v>0</v>
      </c>
      <c r="S30" s="118">
        <v>33</v>
      </c>
      <c r="T30" s="118">
        <v>14</v>
      </c>
    </row>
    <row r="31" spans="1:20" ht="13.5">
      <c r="A31" s="316" t="s">
        <v>87</v>
      </c>
      <c r="B31" s="316"/>
      <c r="C31" s="316" t="s">
        <v>85</v>
      </c>
      <c r="D31" s="316" t="s">
        <v>80</v>
      </c>
      <c r="E31" s="316"/>
      <c r="F31" s="316"/>
      <c r="G31" s="118">
        <v>6</v>
      </c>
      <c r="I31" s="118">
        <v>9</v>
      </c>
      <c r="K31" s="118">
        <v>5</v>
      </c>
      <c r="Q31" s="118">
        <v>3</v>
      </c>
      <c r="R31" s="118">
        <v>0</v>
      </c>
      <c r="S31" s="118">
        <v>33</v>
      </c>
      <c r="T31" s="118">
        <v>20</v>
      </c>
    </row>
    <row r="32" spans="1:20" ht="13.5">
      <c r="A32" s="316" t="s">
        <v>87</v>
      </c>
      <c r="B32" s="316"/>
      <c r="C32" s="316" t="s">
        <v>99</v>
      </c>
      <c r="D32" s="316" t="s">
        <v>75</v>
      </c>
      <c r="E32" s="316"/>
      <c r="F32" s="316"/>
      <c r="G32" s="118">
        <v>-4</v>
      </c>
      <c r="I32" s="118">
        <v>10</v>
      </c>
      <c r="K32" s="118">
        <v>10</v>
      </c>
      <c r="M32" s="118">
        <v>9</v>
      </c>
      <c r="Q32" s="118">
        <v>3</v>
      </c>
      <c r="R32" s="118">
        <v>1</v>
      </c>
      <c r="S32" s="118">
        <v>39</v>
      </c>
      <c r="T32" s="118">
        <v>40</v>
      </c>
    </row>
    <row r="33" spans="1:20" ht="13.5">
      <c r="A33" s="316" t="s">
        <v>87</v>
      </c>
      <c r="B33" s="316"/>
      <c r="C33" s="316" t="s">
        <v>93</v>
      </c>
      <c r="D33" s="316" t="s">
        <v>86</v>
      </c>
      <c r="E33" s="316"/>
      <c r="F33" s="316"/>
      <c r="G33" s="118">
        <v>-6</v>
      </c>
      <c r="I33" s="118">
        <v>12</v>
      </c>
      <c r="K33" s="118">
        <v>9</v>
      </c>
      <c r="M33" s="118">
        <v>-5</v>
      </c>
      <c r="O33" s="118">
        <v>7</v>
      </c>
      <c r="Q33" s="118">
        <v>3</v>
      </c>
      <c r="R33" s="118">
        <v>2</v>
      </c>
      <c r="S33" s="118">
        <v>47</v>
      </c>
      <c r="T33" s="118">
        <v>50</v>
      </c>
    </row>
    <row r="34" spans="1:20" ht="13.5">
      <c r="A34" s="316" t="s">
        <v>87</v>
      </c>
      <c r="B34" s="316"/>
      <c r="C34" s="316" t="s">
        <v>92</v>
      </c>
      <c r="D34" s="316" t="s">
        <v>85</v>
      </c>
      <c r="E34" s="316"/>
      <c r="F34" s="316"/>
      <c r="G34" s="118">
        <v>4</v>
      </c>
      <c r="I34" s="118">
        <v>7</v>
      </c>
      <c r="K34" s="118">
        <v>4</v>
      </c>
      <c r="Q34" s="118">
        <v>3</v>
      </c>
      <c r="R34" s="118">
        <v>0</v>
      </c>
      <c r="S34" s="118">
        <v>33</v>
      </c>
      <c r="T34" s="118">
        <v>15</v>
      </c>
    </row>
    <row r="35" spans="1:20" ht="13.5">
      <c r="A35" s="316" t="s">
        <v>87</v>
      </c>
      <c r="B35" s="316"/>
      <c r="C35" s="316" t="s">
        <v>93</v>
      </c>
      <c r="D35" s="316" t="s">
        <v>99</v>
      </c>
      <c r="E35" s="316"/>
      <c r="F35" s="316"/>
      <c r="G35" s="118">
        <v>6</v>
      </c>
      <c r="I35" s="118">
        <v>2</v>
      </c>
      <c r="K35" s="118">
        <v>8</v>
      </c>
      <c r="Q35" s="118">
        <v>3</v>
      </c>
      <c r="R35" s="118">
        <v>0</v>
      </c>
      <c r="S35" s="118">
        <v>33</v>
      </c>
      <c r="T35" s="118">
        <v>16</v>
      </c>
    </row>
    <row r="36" spans="1:20" ht="13.5">
      <c r="A36" s="316" t="s">
        <v>87</v>
      </c>
      <c r="B36" s="316"/>
      <c r="C36" s="316" t="s">
        <v>92</v>
      </c>
      <c r="D36" s="316" t="s">
        <v>93</v>
      </c>
      <c r="E36" s="316"/>
      <c r="F36" s="316"/>
      <c r="G36" s="118">
        <v>6</v>
      </c>
      <c r="I36" s="118">
        <v>4</v>
      </c>
      <c r="K36" s="118">
        <v>3</v>
      </c>
      <c r="Q36" s="118">
        <v>3</v>
      </c>
      <c r="R36" s="118">
        <v>0</v>
      </c>
      <c r="S36" s="118">
        <v>33</v>
      </c>
      <c r="T36" s="118">
        <v>13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Kimmo Arenius</cp:lastModifiedBy>
  <cp:lastPrinted>2021-12-15T11:54:51Z</cp:lastPrinted>
  <dcterms:created xsi:type="dcterms:W3CDTF">2004-10-26T13:39:47Z</dcterms:created>
  <dcterms:modified xsi:type="dcterms:W3CDTF">2022-12-17T13:02:37Z</dcterms:modified>
  <cp:category/>
  <cp:version/>
  <cp:contentType/>
  <cp:contentStatus/>
</cp:coreProperties>
</file>